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1" activeTab="1"/>
  </bookViews>
  <sheets>
    <sheet name="Declaration" sheetId="1" state="hidden" r:id="rId1"/>
    <sheet name="Table-I Summary Statement" sheetId="2" r:id="rId2"/>
    <sheet name="Table-II Promoter Shareholding" sheetId="3" state="hidden" r:id="rId3"/>
    <sheet name="Table-III Public Shareholding" sheetId="4" state="hidden" r:id="rId4"/>
    <sheet name="Table-IV NP-NP Shareholding" sheetId="5" state="hidden" r:id="rId5"/>
    <sheet name="Table-IIIA Person in Concert" sheetId="6" state="hidden" r:id="rId6"/>
    <sheet name="Table-IIIB Unclaimed Details" sheetId="7" state="hidden" r:id="rId7"/>
  </sheets>
  <definedNames>
    <definedName name="_xlnm.Print_Titles" localSheetId="0">Declaration!$4:$6</definedName>
    <definedName name="_xlnm.Print_Titles" localSheetId="6">'Table-IIIB Unclaimed Details'!$4:$6</definedName>
  </definedNames>
  <calcPr calcId="124519"/>
</workbook>
</file>

<file path=xl/calcChain.xml><?xml version="1.0" encoding="utf-8"?>
<calcChain xmlns="http://schemas.openxmlformats.org/spreadsheetml/2006/main">
  <c r="H30" i="4"/>
  <c r="I30" s="1"/>
  <c r="J34" i="3"/>
  <c r="J33"/>
  <c r="E34"/>
  <c r="E33"/>
  <c r="J22" i="4"/>
  <c r="I23"/>
  <c r="H23"/>
  <c r="Q23" s="1"/>
  <c r="O23"/>
  <c r="L23"/>
  <c r="M23" s="1"/>
  <c r="J23"/>
  <c r="O30" l="1"/>
  <c r="J30"/>
  <c r="L30" s="1"/>
  <c r="M30" s="1"/>
  <c r="Q30"/>
  <c r="F45"/>
  <c r="E45"/>
  <c r="D45"/>
  <c r="D31" l="1"/>
  <c r="D32" s="1"/>
  <c r="C10" i="2" s="1"/>
  <c r="T31" i="4"/>
  <c r="T32" s="1"/>
  <c r="S10" i="2" s="1"/>
  <c r="E31" i="4"/>
  <c r="E32" s="1"/>
  <c r="D10" i="2" s="1"/>
  <c r="Q31" i="4"/>
  <c r="P31"/>
  <c r="N31"/>
  <c r="K31"/>
  <c r="K32" s="1"/>
  <c r="H29"/>
  <c r="J29" s="1"/>
  <c r="L29" s="1"/>
  <c r="J24"/>
  <c r="I24"/>
  <c r="I22"/>
  <c r="H22"/>
  <c r="O22" s="1"/>
  <c r="M13"/>
  <c r="M17" s="1"/>
  <c r="J15"/>
  <c r="J14"/>
  <c r="J13"/>
  <c r="J12"/>
  <c r="J11"/>
  <c r="J10"/>
  <c r="J9"/>
  <c r="J8"/>
  <c r="H13"/>
  <c r="H12"/>
  <c r="H8"/>
  <c r="Q32"/>
  <c r="P32"/>
  <c r="N32"/>
  <c r="G32"/>
  <c r="F32"/>
  <c r="T40" i="3"/>
  <c r="S40"/>
  <c r="R40"/>
  <c r="Q40"/>
  <c r="P40"/>
  <c r="N40"/>
  <c r="K40"/>
  <c r="H37"/>
  <c r="H36"/>
  <c r="H35"/>
  <c r="H34"/>
  <c r="H33"/>
  <c r="H32"/>
  <c r="H31"/>
  <c r="H30"/>
  <c r="E29"/>
  <c r="H29" s="1"/>
  <c r="T18"/>
  <c r="R18"/>
  <c r="P18"/>
  <c r="N18"/>
  <c r="K18"/>
  <c r="G18"/>
  <c r="F18"/>
  <c r="E18"/>
  <c r="H14"/>
  <c r="J14" s="1"/>
  <c r="H13"/>
  <c r="J13" s="1"/>
  <c r="H12"/>
  <c r="J12" s="1"/>
  <c r="H11"/>
  <c r="J11" s="1"/>
  <c r="J10"/>
  <c r="L10" s="1"/>
  <c r="H10"/>
  <c r="H9"/>
  <c r="T8"/>
  <c r="O28" i="4"/>
  <c r="O27"/>
  <c r="O26"/>
  <c r="O24"/>
  <c r="O18"/>
  <c r="O15"/>
  <c r="O14"/>
  <c r="O13"/>
  <c r="O12"/>
  <c r="O11"/>
  <c r="O10"/>
  <c r="O9"/>
  <c r="I28"/>
  <c r="I27"/>
  <c r="I26"/>
  <c r="I18"/>
  <c r="I8"/>
  <c r="H18" i="3" l="1"/>
  <c r="H40"/>
  <c r="J9"/>
  <c r="J8" s="1"/>
  <c r="E40"/>
  <c r="I29" i="4"/>
  <c r="M29" s="1"/>
  <c r="O29" s="1"/>
  <c r="H21"/>
  <c r="H31" s="1"/>
  <c r="O8"/>
  <c r="I19"/>
  <c r="I9"/>
  <c r="I10"/>
  <c r="I11"/>
  <c r="I12"/>
  <c r="I13"/>
  <c r="I14"/>
  <c r="I15"/>
  <c r="J31" i="3"/>
  <c r="J30"/>
  <c r="J29"/>
  <c r="H28"/>
  <c r="I39"/>
  <c r="I38"/>
  <c r="I37"/>
  <c r="I36"/>
  <c r="I35"/>
  <c r="I34"/>
  <c r="I33"/>
  <c r="I32"/>
  <c r="I31"/>
  <c r="I30"/>
  <c r="I29"/>
  <c r="I27"/>
  <c r="I9"/>
  <c r="I10"/>
  <c r="I11"/>
  <c r="I12"/>
  <c r="I13"/>
  <c r="I14"/>
  <c r="I15"/>
  <c r="I16"/>
  <c r="I17"/>
  <c r="O9"/>
  <c r="O10"/>
  <c r="O11"/>
  <c r="O12"/>
  <c r="O13"/>
  <c r="O14"/>
  <c r="O15"/>
  <c r="O16"/>
  <c r="O17"/>
  <c r="O27"/>
  <c r="O29"/>
  <c r="O30"/>
  <c r="O31"/>
  <c r="O32"/>
  <c r="O33"/>
  <c r="O34"/>
  <c r="O35"/>
  <c r="O36"/>
  <c r="O37"/>
  <c r="O38"/>
  <c r="O39"/>
  <c r="H8"/>
  <c r="I8" s="1"/>
  <c r="E8"/>
  <c r="G10" i="2"/>
  <c r="G11"/>
  <c r="N11" s="1"/>
  <c r="G12"/>
  <c r="N12" s="1"/>
  <c r="G13"/>
  <c r="N13" s="1"/>
  <c r="G14"/>
  <c r="N14" s="1"/>
  <c r="J28" i="3" l="1"/>
  <c r="I40"/>
  <c r="J18"/>
  <c r="L9"/>
  <c r="O40"/>
  <c r="O18"/>
  <c r="I18"/>
  <c r="J40"/>
  <c r="I21" i="4"/>
  <c r="I31" s="1"/>
  <c r="I10" i="2"/>
  <c r="K10" s="1"/>
  <c r="O21" i="4"/>
  <c r="O31" s="1"/>
  <c r="J21"/>
  <c r="J31" s="1"/>
  <c r="I28" i="3"/>
  <c r="I17" i="4"/>
  <c r="O8" i="3"/>
  <c r="M9" l="1"/>
  <c r="I32" i="4"/>
  <c r="F28" i="3"/>
  <c r="G28"/>
  <c r="K28"/>
  <c r="N28"/>
  <c r="O28" s="1"/>
  <c r="P28"/>
  <c r="Q28"/>
  <c r="R28"/>
  <c r="S28"/>
  <c r="T28"/>
  <c r="E28"/>
  <c r="L13"/>
  <c r="M13" s="1"/>
  <c r="L14"/>
  <c r="M14" s="1"/>
  <c r="L15"/>
  <c r="M15" s="1"/>
  <c r="L16"/>
  <c r="M16" s="1"/>
  <c r="L17"/>
  <c r="M17" s="1"/>
  <c r="L27"/>
  <c r="M27" s="1"/>
  <c r="L29"/>
  <c r="L30"/>
  <c r="M30" s="1"/>
  <c r="L31"/>
  <c r="M31" s="1"/>
  <c r="L32"/>
  <c r="M32" s="1"/>
  <c r="L33"/>
  <c r="M33" s="1"/>
  <c r="L34"/>
  <c r="M34" s="1"/>
  <c r="L35"/>
  <c r="M35" s="1"/>
  <c r="M29" l="1"/>
  <c r="L28"/>
  <c r="M28" s="1"/>
  <c r="D4" i="6"/>
  <c r="C4"/>
  <c r="T10" i="5"/>
  <c r="Q10"/>
  <c r="P10"/>
  <c r="O10"/>
  <c r="N10"/>
  <c r="M10"/>
  <c r="L10"/>
  <c r="K10"/>
  <c r="J10"/>
  <c r="I10"/>
  <c r="H10"/>
  <c r="G10"/>
  <c r="F10"/>
  <c r="E10"/>
  <c r="D10"/>
  <c r="O8"/>
  <c r="M8"/>
  <c r="L8"/>
  <c r="I8"/>
  <c r="O7"/>
  <c r="M7"/>
  <c r="L7"/>
  <c r="I7"/>
  <c r="L28" i="4"/>
  <c r="M28" s="1"/>
  <c r="L27"/>
  <c r="M27" s="1"/>
  <c r="L26"/>
  <c r="M26" s="1"/>
  <c r="Q24"/>
  <c r="L24"/>
  <c r="M24" s="1"/>
  <c r="L22"/>
  <c r="M22" s="1"/>
  <c r="L21"/>
  <c r="T19"/>
  <c r="S19"/>
  <c r="R19"/>
  <c r="P19"/>
  <c r="N19"/>
  <c r="K19"/>
  <c r="J19"/>
  <c r="H19"/>
  <c r="O19" s="1"/>
  <c r="G19"/>
  <c r="F19"/>
  <c r="E19"/>
  <c r="D19"/>
  <c r="L18"/>
  <c r="T17"/>
  <c r="P17"/>
  <c r="N17"/>
  <c r="K17"/>
  <c r="J17"/>
  <c r="J32" s="1"/>
  <c r="H17"/>
  <c r="H32" s="1"/>
  <c r="G17"/>
  <c r="F17"/>
  <c r="E17"/>
  <c r="D17"/>
  <c r="L15"/>
  <c r="L14"/>
  <c r="L13"/>
  <c r="L12"/>
  <c r="M12" s="1"/>
  <c r="L11"/>
  <c r="L10"/>
  <c r="L9"/>
  <c r="L8"/>
  <c r="H41" i="3"/>
  <c r="G40"/>
  <c r="G41" s="1"/>
  <c r="F40"/>
  <c r="E41"/>
  <c r="D9" i="2" s="1"/>
  <c r="G9" s="1"/>
  <c r="I9" s="1"/>
  <c r="D40" i="3"/>
  <c r="L39"/>
  <c r="M39" s="1"/>
  <c r="L38"/>
  <c r="M38" s="1"/>
  <c r="L37"/>
  <c r="M37" s="1"/>
  <c r="L36"/>
  <c r="M36" s="1"/>
  <c r="R41"/>
  <c r="P41"/>
  <c r="N41"/>
  <c r="K41"/>
  <c r="J41"/>
  <c r="F41"/>
  <c r="D18"/>
  <c r="D41" s="1"/>
  <c r="C9" i="2" s="1"/>
  <c r="C15" s="1"/>
  <c r="S14" i="3"/>
  <c r="Q14"/>
  <c r="S13"/>
  <c r="Q13"/>
  <c r="S12"/>
  <c r="Q12"/>
  <c r="L12"/>
  <c r="M12" s="1"/>
  <c r="S11"/>
  <c r="Q11"/>
  <c r="L11"/>
  <c r="S10"/>
  <c r="Q10"/>
  <c r="M10"/>
  <c r="L8"/>
  <c r="M8" s="1"/>
  <c r="Q15" i="2"/>
  <c r="O15"/>
  <c r="M15"/>
  <c r="J15"/>
  <c r="F15"/>
  <c r="E15"/>
  <c r="L13"/>
  <c r="H13"/>
  <c r="L12"/>
  <c r="P10"/>
  <c r="R9"/>
  <c r="R15" s="1"/>
  <c r="P9"/>
  <c r="D15" l="1"/>
  <c r="G15" s="1"/>
  <c r="H10" s="1"/>
  <c r="L10" s="1"/>
  <c r="N10" s="1"/>
  <c r="L31" i="4"/>
  <c r="S18" i="3"/>
  <c r="M11"/>
  <c r="M18" s="1"/>
  <c r="L18"/>
  <c r="K9" i="2"/>
  <c r="K15" s="1"/>
  <c r="I15"/>
  <c r="Q18" i="3"/>
  <c r="M40"/>
  <c r="L40"/>
  <c r="M21" i="4"/>
  <c r="M31" s="1"/>
  <c r="O17"/>
  <c r="O32" s="1"/>
  <c r="L17"/>
  <c r="M8"/>
  <c r="L19"/>
  <c r="M18"/>
  <c r="M19" s="1"/>
  <c r="T41" i="3"/>
  <c r="S9" i="2" s="1"/>
  <c r="I41" i="3"/>
  <c r="O41"/>
  <c r="S41"/>
  <c r="L41"/>
  <c r="M41" s="1"/>
  <c r="N15" i="2" l="1"/>
  <c r="H9"/>
  <c r="H15" s="1"/>
  <c r="P15"/>
  <c r="L32" i="4"/>
  <c r="L9" i="2"/>
  <c r="M32" i="4"/>
  <c r="S15" i="2"/>
  <c r="N9" l="1"/>
  <c r="L15"/>
</calcChain>
</file>

<file path=xl/sharedStrings.xml><?xml version="1.0" encoding="utf-8"?>
<sst xmlns="http://schemas.openxmlformats.org/spreadsheetml/2006/main" count="354" uniqueCount="164">
  <si>
    <t>Format of Holding of Specified securities</t>
  </si>
  <si>
    <t>1.</t>
  </si>
  <si>
    <t>Name of Listed Entity:FRONTIER INFORMATICS LIMITED</t>
  </si>
  <si>
    <t>2.</t>
  </si>
  <si>
    <t xml:space="preserve">Scrip Code/Name of Scrip/Class of Security:531225,FRONTINF,EQUITY SHARES  </t>
  </si>
  <si>
    <t>3.</t>
  </si>
  <si>
    <t>Share Holding Pattern Filed under: Reg. 31(1)(a)/Reg.31(1)(b)/Reg.31(1)(c)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</si>
  <si>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</si>
  <si>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</si>
  <si>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</si>
  <si>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</si>
  <si>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</si>
  <si>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</si>
  <si>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</si>
  <si>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</si>
  <si>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</si>
  <si>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</si>
  <si>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</si>
  <si>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</si>
  <si>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</si>
  <si>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</si>
  <si>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</si>
  <si>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</si>
  <si>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</si>
  <si>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</si>
  <si>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</si>
  <si>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</si>
  <si>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</si>
  <si>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</si>
  <si>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</si>
  <si>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</si>
  <si>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</si>
  <si>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</si>
  <si>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</si>
  <si>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</si>
  <si>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</si>
  <si>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</si>
  <si>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</si>
  <si>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</si>
  <si>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</si>
  <si>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</si>
  <si>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</si>
  <si>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</si>
  <si>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</si>
  <si>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</si>
  <si>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</si>
  <si>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</si>
  <si>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</si>
  <si>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</si>
  <si>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</si>
  <si>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</si>
  <si>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</si>
  <si>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</si>
  <si>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</si>
  <si>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</si>
  <si>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</si>
  <si>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</si>
  <si>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</si>
  <si>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</si>
  <si>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</si>
  <si>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</si>
  <si>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</si>
  <si>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</si>
  <si>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</si>
  <si>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</si>
  <si>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</si>
  <si>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</si>
  <si>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</si>
  <si>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</si>
  <si>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</si>
  <si>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</si>
  <si>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</si>
  <si>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</si>
  <si>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</si>
  <si>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</si>
  <si>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</si>
  <si>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</si>
  <si>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</si>
  <si>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</si>
  <si>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</si>
  <si>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</si>
  <si>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</si>
  <si>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</si>
  <si>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</si>
  <si>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</si>
  <si>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</si>
  <si>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</si>
  <si>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</si>
  <si>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 xml:space="preserve">G ANANDA BAI                                                                                                                                          </t>
  </si>
  <si>
    <t xml:space="preserve">                              </t>
  </si>
  <si>
    <t xml:space="preserve">V RADHABAI                                                                                                                                            </t>
  </si>
  <si>
    <t xml:space="preserve">V AGAM RAO                                                                                                                                            </t>
  </si>
  <si>
    <t xml:space="preserve">V KONDAL RAO                                                                                                                                          </t>
  </si>
  <si>
    <t xml:space="preserve">ABUPV1810G                    </t>
  </si>
  <si>
    <t>(b)</t>
  </si>
  <si>
    <t>Central Government/State Government(s)</t>
  </si>
  <si>
    <t>(c)</t>
  </si>
  <si>
    <t>Financial Institutions/Banks</t>
  </si>
  <si>
    <t>(d)</t>
  </si>
  <si>
    <t>Any Other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</si>
  <si>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</si>
  <si>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</si>
  <si>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</si>
  <si>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</si>
  <si>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</si>
  <si>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</si>
  <si>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</si>
  <si>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</si>
  <si>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</si>
  <si>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</si>
  <si>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</si>
  <si>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</si>
  <si>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</si>
  <si>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</si>
  <si>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</si>
  <si>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</si>
  <si>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</si>
  <si>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</si>
  <si>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</si>
  <si>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</si>
  <si>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</si>
  <si>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>(h)</t>
  </si>
  <si>
    <t>Provident Funds/Pension Funds</t>
  </si>
  <si>
    <t>(i)</t>
  </si>
  <si>
    <t>Sub Total (B)(1)</t>
  </si>
  <si>
    <t>Central Government/State Government(s)/President of India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</si>
  <si>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</si>
  <si>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</si>
  <si>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</si>
  <si>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</si>
  <si>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</si>
  <si>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</si>
  <si>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</si>
  <si>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</si>
  <si>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</si>
  <si>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</si>
  <si>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</si>
  <si>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</si>
  <si>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</si>
  <si>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</si>
  <si>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</si>
  <si>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</si>
  <si>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</si>
  <si>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</si>
  <si>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</si>
  <si>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</si>
  <si>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V Upendra Rao</t>
  </si>
  <si>
    <t xml:space="preserve">V K Premchand &amp; V.Sampoorna                                                                                                                    </t>
  </si>
  <si>
    <t>Sudharshan Grover</t>
  </si>
  <si>
    <t>Rajan Munjal</t>
  </si>
  <si>
    <t>Muralidhar Agusala</t>
  </si>
  <si>
    <t>Sathaym V. Chary</t>
  </si>
  <si>
    <t>Sudhakar Reddy Chandrupatla</t>
  </si>
  <si>
    <t>Yogesh Sood</t>
  </si>
  <si>
    <t>Sreejayanthi Yalamanchili</t>
  </si>
  <si>
    <t xml:space="preserve">SRIRAMA KRISHNA LAKAMSANI      AGKPL9802B                                                                                                                       </t>
  </si>
  <si>
    <t xml:space="preserve">Total </t>
  </si>
  <si>
    <t>Demat</t>
  </si>
  <si>
    <t>Promoters</t>
  </si>
  <si>
    <t>Balance</t>
  </si>
  <si>
    <t>Financial Institution/Banks</t>
  </si>
  <si>
    <t>a. if under 31(1)(b) then indicate the report for quarter ending 30/06/2018</t>
  </si>
  <si>
    <t>VEERA VARA PRASAD VASIREDDY  AAVPV9669H</t>
  </si>
  <si>
    <t>IVY SECURUTES PVT LTD AAACI4545D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</si>
</sst>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0" fontId="0" fillId="0" borderId="1" xfId="0" applyNumberFormat="1" applyBorder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2" fontId="1" fillId="0" borderId="1" xfId="0" applyNumberFormat="1" applyFont="1" applyFill="1" applyBorder="1"/>
    <xf numFmtId="1" fontId="0" fillId="0" borderId="1" xfId="0" applyNumberFormat="1" applyBorder="1"/>
    <xf numFmtId="43" fontId="1" fillId="0" borderId="1" xfId="1" applyFont="1" applyFill="1" applyBorder="1"/>
    <xf numFmtId="43" fontId="1" fillId="0" borderId="1" xfId="1" applyFont="1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/>
    <xf numFmtId="1" fontId="0" fillId="0" borderId="1" xfId="0" applyNumberFormat="1" applyFill="1" applyBorder="1" applyAlignment="1">
      <alignment wrapText="1"/>
    </xf>
    <xf numFmtId="1" fontId="0" fillId="0" borderId="1" xfId="0" applyNumberFormat="1" applyFill="1" applyBorder="1"/>
    <xf numFmtId="1" fontId="0" fillId="0" borderId="1" xfId="1" applyNumberFormat="1" applyFont="1" applyBorder="1"/>
    <xf numFmtId="1" fontId="0" fillId="0" borderId="0" xfId="0" applyNumberFormat="1"/>
    <xf numFmtId="0" fontId="0" fillId="0" borderId="1" xfId="0" applyBorder="1" applyAlignment="1"/>
    <xf numFmtId="0" fontId="0" fillId="0" borderId="1" xfId="0" applyFill="1" applyBorder="1" applyAlignment="1"/>
    <xf numFmtId="0" fontId="0" fillId="0" borderId="0" xfId="0" applyAlignment="1"/>
    <xf numFmtId="2" fontId="0" fillId="0" borderId="1" xfId="0" applyNumberFormat="1" applyBorder="1" applyAlignme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43" fontId="1" fillId="0" borderId="0" xfId="1" applyFont="1" applyBorder="1"/>
    <xf numFmtId="0" fontId="0" fillId="0" borderId="5" xfId="0" quotePrefix="1" applyBorder="1"/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Border="1"/>
    <xf numFmtId="2" fontId="0" fillId="0" borderId="5" xfId="0" applyNumberFormat="1" applyBorder="1"/>
    <xf numFmtId="0" fontId="1" fillId="0" borderId="6" xfId="0" applyFont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43" fontId="1" fillId="0" borderId="6" xfId="1" applyFont="1" applyBorder="1"/>
    <xf numFmtId="0" fontId="4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" fillId="0" borderId="1" xfId="0" quotePrefix="1" applyFont="1" applyFill="1" applyBorder="1"/>
    <xf numFmtId="0" fontId="1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opLeftCell="A13" workbookViewId="0">
      <selection activeCell="B28" sqref="B28"/>
    </sheetView>
  </sheetViews>
  <sheetFormatPr defaultRowHeight="15"/>
  <cols>
    <col min="1" max="1" width="4" customWidth="1"/>
    <col min="2" max="2" width="102.28515625" customWidth="1"/>
    <col min="3" max="4" width="10.7109375" customWidth="1"/>
  </cols>
  <sheetData>
    <row r="1" spans="1:4">
      <c r="A1" s="68" t="s">
        <v>0</v>
      </c>
      <c r="B1" s="68"/>
      <c r="C1" s="68"/>
      <c r="D1" s="68"/>
    </row>
    <row r="3" spans="1:4">
      <c r="A3" s="2" t="s">
        <v>1</v>
      </c>
      <c r="B3" t="s">
        <v>2</v>
      </c>
    </row>
    <row r="4" spans="1:4">
      <c r="A4" s="2" t="s">
        <v>3</v>
      </c>
      <c r="B4" t="s">
        <v>4</v>
      </c>
    </row>
    <row r="5" spans="1:4">
      <c r="A5" s="2" t="s">
        <v>5</v>
      </c>
      <c r="B5" t="s">
        <v>6</v>
      </c>
    </row>
    <row r="6" spans="1:4">
      <c r="B6" s="38" t="s">
        <v>161</v>
      </c>
    </row>
    <row r="7" spans="1:4">
      <c r="B7" t="s">
        <v>7</v>
      </c>
    </row>
    <row r="8" spans="1:4">
      <c r="A8" s="2" t="s">
        <v>8</v>
      </c>
      <c r="B8" t="s">
        <v>9</v>
      </c>
    </row>
    <row r="9" spans="1:4">
      <c r="A9" s="3"/>
      <c r="B9" s="3" t="s">
        <v>10</v>
      </c>
      <c r="C9" s="3" t="s">
        <v>11</v>
      </c>
      <c r="D9" s="3" t="s">
        <v>12</v>
      </c>
    </row>
    <row r="10" spans="1:4">
      <c r="A10" s="4" t="s">
        <v>13</v>
      </c>
      <c r="B10" s="3" t="s">
        <v>14</v>
      </c>
      <c r="C10" s="3"/>
      <c r="D10" s="3"/>
    </row>
    <row r="11" spans="1:4">
      <c r="A11" s="4" t="s">
        <v>15</v>
      </c>
      <c r="B11" s="3" t="s">
        <v>16</v>
      </c>
      <c r="C11" s="3"/>
      <c r="D11" s="3"/>
    </row>
    <row r="12" spans="1:4">
      <c r="A12" s="4" t="s">
        <v>17</v>
      </c>
      <c r="B12" s="3" t="s">
        <v>18</v>
      </c>
      <c r="C12" s="3"/>
      <c r="D12" s="3"/>
    </row>
    <row r="13" spans="1:4">
      <c r="A13" s="4" t="s">
        <v>19</v>
      </c>
      <c r="B13" s="3" t="s">
        <v>20</v>
      </c>
      <c r="C13" s="3"/>
      <c r="D13" s="3"/>
    </row>
    <row r="14" spans="1:4">
      <c r="A14" s="4" t="s">
        <v>21</v>
      </c>
      <c r="B14" s="3" t="s">
        <v>22</v>
      </c>
      <c r="C14" s="3"/>
      <c r="D14" s="3"/>
    </row>
    <row r="17" spans="1:2">
      <c r="B17" t="s">
        <v>23</v>
      </c>
    </row>
    <row r="18" spans="1:2">
      <c r="B18" t="s">
        <v>24</v>
      </c>
    </row>
    <row r="19" spans="1:2">
      <c r="B19" t="s">
        <v>25</v>
      </c>
    </row>
    <row r="20" spans="1:2">
      <c r="B20" t="s">
        <v>26</v>
      </c>
    </row>
    <row r="21" spans="1:2">
      <c r="B21" t="s">
        <v>27</v>
      </c>
    </row>
    <row r="24" spans="1:2">
      <c r="A24" s="2" t="s">
        <v>28</v>
      </c>
      <c r="B24" t="s">
        <v>29</v>
      </c>
    </row>
    <row r="25" spans="1:2" s="5" customFormat="1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7" workbookViewId="0">
      <selection activeCell="J24" sqref="J24"/>
    </sheetView>
  </sheetViews>
  <sheetFormatPr defaultRowHeight="15"/>
  <cols>
    <col min="1" max="1" width="5.28515625" customWidth="1"/>
    <col min="2" max="2" width="11.140625" customWidth="1"/>
    <col min="3" max="3" width="6.42578125" customWidth="1"/>
    <col min="4" max="4" width="9.85546875" customWidth="1"/>
    <col min="5" max="5" width="6.7109375" customWidth="1"/>
    <col min="6" max="6" width="6" customWidth="1"/>
    <col min="7" max="7" width="9" customWidth="1"/>
    <col min="8" max="8" width="7.7109375" customWidth="1"/>
    <col min="9" max="9" width="8" customWidth="1"/>
    <col min="10" max="10" width="5.42578125" customWidth="1"/>
    <col min="11" max="11" width="8.140625" customWidth="1"/>
    <col min="12" max="12" width="7.28515625" customWidth="1"/>
    <col min="13" max="13" width="5.5703125" customWidth="1"/>
    <col min="14" max="14" width="7" customWidth="1"/>
    <col min="15" max="15" width="3.85546875" customWidth="1"/>
    <col min="16" max="16" width="6.85546875" customWidth="1"/>
    <col min="17" max="17" width="4" customWidth="1"/>
    <col min="18" max="18" width="4.7109375" customWidth="1"/>
    <col min="19" max="19" width="8.42578125" customWidth="1"/>
  </cols>
  <sheetData>
    <row r="1" spans="1:19">
      <c r="A1" s="70"/>
      <c r="B1" s="70"/>
      <c r="C1" s="70"/>
      <c r="D1" s="70"/>
    </row>
    <row r="2" spans="1:19" s="6" customFormat="1" ht="15.75">
      <c r="A2" s="6" t="s">
        <v>31</v>
      </c>
    </row>
    <row r="4" spans="1:19" s="30" customFormat="1" ht="75" customHeight="1">
      <c r="A4" s="28" t="s">
        <v>30</v>
      </c>
      <c r="B4" s="28" t="s">
        <v>32</v>
      </c>
      <c r="C4" s="28" t="s">
        <v>33</v>
      </c>
      <c r="D4" s="28" t="s">
        <v>34</v>
      </c>
      <c r="E4" s="28" t="s">
        <v>35</v>
      </c>
      <c r="F4" s="28" t="s">
        <v>36</v>
      </c>
      <c r="G4" s="28" t="s">
        <v>37</v>
      </c>
      <c r="H4" s="28" t="s">
        <v>38</v>
      </c>
      <c r="I4" s="71" t="s">
        <v>39</v>
      </c>
      <c r="J4" s="72"/>
      <c r="K4" s="72"/>
      <c r="L4" s="73"/>
      <c r="M4" s="28" t="s">
        <v>40</v>
      </c>
      <c r="N4" s="28" t="s">
        <v>41</v>
      </c>
      <c r="O4" s="71" t="s">
        <v>42</v>
      </c>
      <c r="P4" s="73"/>
      <c r="Q4" s="71" t="s">
        <v>43</v>
      </c>
      <c r="R4" s="73"/>
      <c r="S4" s="28" t="s">
        <v>44</v>
      </c>
    </row>
    <row r="5" spans="1:19" s="5" customFormat="1" ht="30" customHeight="1">
      <c r="A5" s="9"/>
      <c r="B5" s="9"/>
      <c r="C5" s="9"/>
      <c r="D5" s="9"/>
      <c r="E5" s="9"/>
      <c r="F5" s="9"/>
      <c r="G5" s="9"/>
      <c r="H5" s="9"/>
      <c r="I5" s="74" t="s">
        <v>45</v>
      </c>
      <c r="J5" s="74"/>
      <c r="K5" s="74"/>
      <c r="L5" s="7" t="s">
        <v>46</v>
      </c>
      <c r="M5" s="9"/>
      <c r="N5" s="9"/>
      <c r="O5" s="7" t="s">
        <v>47</v>
      </c>
      <c r="P5" s="7" t="s">
        <v>48</v>
      </c>
      <c r="Q5" s="7" t="s">
        <v>47</v>
      </c>
      <c r="R5" s="7" t="s">
        <v>48</v>
      </c>
      <c r="S5" s="9"/>
    </row>
    <row r="6" spans="1:19" s="5" customFormat="1" ht="30">
      <c r="A6" s="9"/>
      <c r="B6" s="9"/>
      <c r="C6" s="9"/>
      <c r="D6" s="9"/>
      <c r="E6" s="9"/>
      <c r="F6" s="9"/>
      <c r="G6" s="9"/>
      <c r="H6" s="9"/>
      <c r="I6" s="7" t="s">
        <v>49</v>
      </c>
      <c r="J6" s="7" t="s">
        <v>50</v>
      </c>
      <c r="K6" s="7" t="s">
        <v>51</v>
      </c>
      <c r="L6" s="9"/>
      <c r="M6" s="9"/>
      <c r="N6" s="9"/>
      <c r="O6" s="9"/>
      <c r="P6" s="9"/>
      <c r="Q6" s="9"/>
      <c r="R6" s="9"/>
      <c r="S6" s="9"/>
    </row>
    <row r="7" spans="1:19">
      <c r="A7" s="10" t="s">
        <v>52</v>
      </c>
      <c r="B7" s="10" t="s">
        <v>53</v>
      </c>
      <c r="C7" s="10" t="s">
        <v>54</v>
      </c>
      <c r="D7" s="10" t="s">
        <v>55</v>
      </c>
      <c r="E7" s="10" t="s">
        <v>56</v>
      </c>
      <c r="F7" s="10" t="s">
        <v>57</v>
      </c>
      <c r="G7" s="10" t="s">
        <v>58</v>
      </c>
      <c r="H7" s="10" t="s">
        <v>59</v>
      </c>
      <c r="I7" s="69" t="s">
        <v>60</v>
      </c>
      <c r="J7" s="69"/>
      <c r="K7" s="69"/>
      <c r="L7" s="69"/>
      <c r="M7" s="10" t="s">
        <v>61</v>
      </c>
      <c r="N7" s="10" t="s">
        <v>62</v>
      </c>
      <c r="O7" s="69" t="s">
        <v>63</v>
      </c>
      <c r="P7" s="69"/>
      <c r="Q7" s="69" t="s">
        <v>64</v>
      </c>
      <c r="R7" s="69"/>
      <c r="S7" s="10" t="s">
        <v>65</v>
      </c>
    </row>
    <row r="8" spans="1:1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60">
      <c r="A9" s="3" t="s">
        <v>66</v>
      </c>
      <c r="B9" s="29" t="s">
        <v>67</v>
      </c>
      <c r="C9" s="3">
        <f>'Table-II Promoter Shareholding'!D41</f>
        <v>13</v>
      </c>
      <c r="D9" s="3">
        <f>'Table-II Promoter Shareholding'!E41</f>
        <v>311395</v>
      </c>
      <c r="E9" s="3">
        <v>0</v>
      </c>
      <c r="F9" s="3">
        <v>0</v>
      </c>
      <c r="G9" s="3">
        <f>D9+E9+F9</f>
        <v>311395</v>
      </c>
      <c r="H9" s="11">
        <f>G9*100/G15</f>
        <v>4.6789728332732299</v>
      </c>
      <c r="I9" s="3">
        <f>G9</f>
        <v>311395</v>
      </c>
      <c r="J9" s="3">
        <v>0</v>
      </c>
      <c r="K9" s="3">
        <f>I9+J9</f>
        <v>311395</v>
      </c>
      <c r="L9" s="11">
        <f>H9</f>
        <v>4.6789728332732299</v>
      </c>
      <c r="M9" s="3">
        <v>0</v>
      </c>
      <c r="N9" s="11">
        <f>L9</f>
        <v>4.6789728332732299</v>
      </c>
      <c r="O9" s="3">
        <v>0</v>
      </c>
      <c r="P9" s="11">
        <f>SUM(O9/323150*100)</f>
        <v>0</v>
      </c>
      <c r="Q9" s="3">
        <v>0</v>
      </c>
      <c r="R9" s="11">
        <f>SUM(Q9/323150*100)</f>
        <v>0</v>
      </c>
      <c r="S9" s="3">
        <f>'Table-II Promoter Shareholding'!T41</f>
        <v>272895</v>
      </c>
    </row>
    <row r="10" spans="1:19">
      <c r="A10" s="3" t="s">
        <v>68</v>
      </c>
      <c r="B10" s="29" t="s">
        <v>69</v>
      </c>
      <c r="C10" s="3">
        <f>'Table-III Public Shareholding'!D32</f>
        <v>10941</v>
      </c>
      <c r="D10" s="3">
        <f>'Table-III Public Shareholding'!E32</f>
        <v>6343805</v>
      </c>
      <c r="E10" s="3">
        <v>0</v>
      </c>
      <c r="F10" s="3">
        <v>0</v>
      </c>
      <c r="G10" s="3">
        <f t="shared" ref="G10:G15" si="0">D10+E10+F10</f>
        <v>6343805</v>
      </c>
      <c r="H10" s="11">
        <f>G10*100/G15</f>
        <v>95.321027166726765</v>
      </c>
      <c r="I10" s="3">
        <f>G10</f>
        <v>6343805</v>
      </c>
      <c r="J10" s="3">
        <v>0</v>
      </c>
      <c r="K10" s="3">
        <f>I10+J10</f>
        <v>6343805</v>
      </c>
      <c r="L10" s="11">
        <f>H10</f>
        <v>95.321027166726765</v>
      </c>
      <c r="M10" s="3">
        <v>0</v>
      </c>
      <c r="N10" s="11">
        <f>L10</f>
        <v>95.321027166726765</v>
      </c>
      <c r="O10" s="3">
        <v>0</v>
      </c>
      <c r="P10" s="11">
        <f>SUM(O10/12987250*100)</f>
        <v>0</v>
      </c>
      <c r="Q10" s="3" t="s">
        <v>70</v>
      </c>
      <c r="R10" s="3" t="s">
        <v>70</v>
      </c>
      <c r="S10" s="3">
        <f>'Table-III Public Shareholding'!T32</f>
        <v>5542055</v>
      </c>
    </row>
    <row r="11" spans="1:19" ht="45">
      <c r="A11" s="3" t="s">
        <v>71</v>
      </c>
      <c r="B11" s="29" t="s">
        <v>72</v>
      </c>
      <c r="C11" s="3"/>
      <c r="D11" s="3"/>
      <c r="E11" s="3"/>
      <c r="F11" s="3"/>
      <c r="G11" s="3">
        <f t="shared" si="0"/>
        <v>0</v>
      </c>
      <c r="H11" s="3"/>
      <c r="I11" s="3"/>
      <c r="J11" s="3"/>
      <c r="K11" s="3"/>
      <c r="L11" s="3"/>
      <c r="M11" s="3"/>
      <c r="N11" s="11">
        <f t="shared" ref="N11:N15" si="1">SUM((G11+M11)/6655200*100)</f>
        <v>0</v>
      </c>
      <c r="O11" s="3"/>
      <c r="P11" s="3"/>
      <c r="Q11" s="3"/>
      <c r="R11" s="3"/>
      <c r="S11" s="3"/>
    </row>
    <row r="12" spans="1:19" ht="45">
      <c r="A12" s="3" t="s">
        <v>73</v>
      </c>
      <c r="B12" s="29" t="s">
        <v>74</v>
      </c>
      <c r="C12" s="3">
        <v>0</v>
      </c>
      <c r="D12" s="3">
        <v>0</v>
      </c>
      <c r="E12" s="3">
        <v>0</v>
      </c>
      <c r="F12" s="3">
        <v>0</v>
      </c>
      <c r="G12" s="3">
        <f t="shared" si="0"/>
        <v>0</v>
      </c>
      <c r="H12" s="3" t="s">
        <v>70</v>
      </c>
      <c r="I12" s="3">
        <v>0</v>
      </c>
      <c r="J12" s="3">
        <v>0</v>
      </c>
      <c r="K12" s="3">
        <v>0</v>
      </c>
      <c r="L12" s="11">
        <f>SUM(K12/13310400*100)</f>
        <v>0</v>
      </c>
      <c r="M12" s="3">
        <v>0</v>
      </c>
      <c r="N12" s="11">
        <f t="shared" si="1"/>
        <v>0</v>
      </c>
      <c r="O12" s="3">
        <v>0</v>
      </c>
      <c r="P12" s="11">
        <v>0</v>
      </c>
      <c r="Q12" s="3" t="s">
        <v>70</v>
      </c>
      <c r="R12" s="3" t="s">
        <v>70</v>
      </c>
      <c r="S12" s="3">
        <v>0</v>
      </c>
    </row>
    <row r="13" spans="1:19" ht="60">
      <c r="A13" s="3" t="s">
        <v>75</v>
      </c>
      <c r="B13" s="29" t="s">
        <v>76</v>
      </c>
      <c r="C13" s="3">
        <v>0</v>
      </c>
      <c r="D13" s="3">
        <v>0</v>
      </c>
      <c r="E13" s="3">
        <v>0</v>
      </c>
      <c r="F13" s="3">
        <v>0</v>
      </c>
      <c r="G13" s="3">
        <f t="shared" si="0"/>
        <v>0</v>
      </c>
      <c r="H13" s="11">
        <f>SUM(G13/13310400*100)</f>
        <v>0</v>
      </c>
      <c r="I13" s="3">
        <v>0</v>
      </c>
      <c r="J13" s="3">
        <v>0</v>
      </c>
      <c r="K13" s="3">
        <v>0</v>
      </c>
      <c r="L13" s="11">
        <f>SUM(K13/13310400*100)</f>
        <v>0</v>
      </c>
      <c r="M13" s="3">
        <v>0</v>
      </c>
      <c r="N13" s="11">
        <f t="shared" si="1"/>
        <v>0</v>
      </c>
      <c r="O13" s="3">
        <v>0</v>
      </c>
      <c r="P13" s="11">
        <v>0</v>
      </c>
      <c r="Q13" s="3" t="s">
        <v>70</v>
      </c>
      <c r="R13" s="3" t="s">
        <v>70</v>
      </c>
      <c r="S13" s="3">
        <v>0</v>
      </c>
    </row>
    <row r="14" spans="1:19">
      <c r="A14" s="3"/>
      <c r="B14" s="3"/>
      <c r="C14" s="3"/>
      <c r="D14" s="3"/>
      <c r="E14" s="3"/>
      <c r="F14" s="3"/>
      <c r="G14" s="3">
        <f t="shared" si="0"/>
        <v>0</v>
      </c>
      <c r="H14" s="3"/>
      <c r="I14" s="3"/>
      <c r="J14" s="3"/>
      <c r="K14" s="3"/>
      <c r="L14" s="3"/>
      <c r="M14" s="3"/>
      <c r="N14" s="11">
        <f t="shared" si="1"/>
        <v>0</v>
      </c>
      <c r="O14" s="3"/>
      <c r="P14" s="3"/>
      <c r="Q14" s="3"/>
      <c r="R14" s="3"/>
      <c r="S14" s="3"/>
    </row>
    <row r="15" spans="1:19" s="5" customFormat="1">
      <c r="A15" s="9"/>
      <c r="B15" s="9" t="s">
        <v>77</v>
      </c>
      <c r="C15" s="9">
        <f t="shared" ref="C15:O15" si="2">SUM(C9:C13)</f>
        <v>10954</v>
      </c>
      <c r="D15" s="9">
        <f t="shared" si="2"/>
        <v>6655200</v>
      </c>
      <c r="E15" s="9">
        <f t="shared" si="2"/>
        <v>0</v>
      </c>
      <c r="F15" s="9">
        <f t="shared" si="2"/>
        <v>0</v>
      </c>
      <c r="G15" s="9">
        <f t="shared" si="0"/>
        <v>6655200</v>
      </c>
      <c r="H15" s="12">
        <f>SUM(H9:H13)</f>
        <v>100</v>
      </c>
      <c r="I15" s="9">
        <f t="shared" ref="I15" si="3">SUM(I9:I13)</f>
        <v>6655200</v>
      </c>
      <c r="J15" s="9">
        <f t="shared" si="2"/>
        <v>0</v>
      </c>
      <c r="K15" s="9">
        <f t="shared" ref="K15" si="4">SUM(K9:K13)</f>
        <v>6655200</v>
      </c>
      <c r="L15" s="12">
        <f t="shared" si="2"/>
        <v>100</v>
      </c>
      <c r="M15" s="9">
        <f t="shared" si="2"/>
        <v>0</v>
      </c>
      <c r="N15" s="11">
        <f t="shared" si="1"/>
        <v>100</v>
      </c>
      <c r="O15" s="9">
        <f t="shared" si="2"/>
        <v>0</v>
      </c>
      <c r="P15" s="12">
        <f>SUM(O15/G15*100)</f>
        <v>0</v>
      </c>
      <c r="Q15" s="9">
        <f>SUM(Q9:Q13)</f>
        <v>0</v>
      </c>
      <c r="R15" s="12">
        <f>SUM(R9:R13)</f>
        <v>0</v>
      </c>
      <c r="S15" s="9">
        <f>SUM(S9:S13)</f>
        <v>5814950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rintOptions horizontalCentered="1" verticalCentered="1"/>
  <pageMargins left="0" right="0" top="0.19" bottom="0" header="0.28000000000000003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1"/>
  <sheetViews>
    <sheetView topLeftCell="A4" workbookViewId="0">
      <selection activeCell="Y15" sqref="Y15"/>
    </sheetView>
  </sheetViews>
  <sheetFormatPr defaultRowHeight="15"/>
  <cols>
    <col min="1" max="1" width="4.140625" customWidth="1"/>
    <col min="2" max="2" width="16.5703125" style="34" customWidth="1"/>
    <col min="3" max="3" width="5.42578125" style="34" customWidth="1"/>
    <col min="4" max="4" width="4.7109375" customWidth="1"/>
    <col min="5" max="5" width="8.7109375" customWidth="1"/>
    <col min="6" max="6" width="6.7109375" customWidth="1"/>
    <col min="7" max="7" width="5.28515625" customWidth="1"/>
    <col min="8" max="8" width="8.140625" customWidth="1"/>
    <col min="9" max="9" width="7.28515625" customWidth="1"/>
    <col min="10" max="10" width="7.85546875" customWidth="1"/>
    <col min="11" max="11" width="4.85546875" customWidth="1"/>
    <col min="12" max="12" width="7.42578125" customWidth="1"/>
    <col min="13" max="13" width="7.5703125" customWidth="1"/>
    <col min="14" max="14" width="6.5703125" customWidth="1"/>
    <col min="15" max="15" width="6.7109375" customWidth="1"/>
    <col min="16" max="16" width="3.140625" customWidth="1"/>
    <col min="17" max="17" width="7" customWidth="1"/>
    <col min="18" max="18" width="5.42578125" customWidth="1"/>
    <col min="19" max="19" width="7.7109375" customWidth="1"/>
    <col min="20" max="20" width="7.28515625" customWidth="1"/>
  </cols>
  <sheetData>
    <row r="1" spans="1:20" s="6" customFormat="1" ht="15.75">
      <c r="A1" s="6" t="s">
        <v>78</v>
      </c>
      <c r="B1" s="31"/>
      <c r="C1" s="31"/>
    </row>
    <row r="3" spans="1:20" s="5" customFormat="1" ht="105" customHeight="1">
      <c r="A3" s="7" t="s">
        <v>30</v>
      </c>
      <c r="B3" s="37" t="s">
        <v>79</v>
      </c>
      <c r="C3" s="37" t="s">
        <v>80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81</v>
      </c>
      <c r="I3" s="7" t="s">
        <v>82</v>
      </c>
      <c r="J3" s="75" t="s">
        <v>39</v>
      </c>
      <c r="K3" s="75"/>
      <c r="L3" s="75"/>
      <c r="M3" s="75"/>
      <c r="N3" s="7" t="s">
        <v>40</v>
      </c>
      <c r="O3" s="7" t="s">
        <v>83</v>
      </c>
      <c r="P3" s="75" t="s">
        <v>42</v>
      </c>
      <c r="Q3" s="75"/>
      <c r="R3" s="75" t="s">
        <v>43</v>
      </c>
      <c r="S3" s="75"/>
      <c r="T3" s="7" t="s">
        <v>44</v>
      </c>
    </row>
    <row r="4" spans="1:20" s="5" customFormat="1" ht="30" customHeight="1">
      <c r="A4" s="9"/>
      <c r="B4" s="13"/>
      <c r="C4" s="13"/>
      <c r="D4" s="9"/>
      <c r="E4" s="9"/>
      <c r="F4" s="9"/>
      <c r="G4" s="9"/>
      <c r="H4" s="9"/>
      <c r="I4" s="9"/>
      <c r="J4" s="74" t="s">
        <v>45</v>
      </c>
      <c r="K4" s="74"/>
      <c r="L4" s="74"/>
      <c r="M4" s="7" t="s">
        <v>46</v>
      </c>
      <c r="N4" s="13"/>
      <c r="O4" s="9"/>
      <c r="P4" s="8" t="s">
        <v>47</v>
      </c>
      <c r="Q4" s="7" t="s">
        <v>48</v>
      </c>
      <c r="R4" s="7" t="s">
        <v>47</v>
      </c>
      <c r="S4" s="7" t="s">
        <v>48</v>
      </c>
      <c r="T4" s="9"/>
    </row>
    <row r="5" spans="1:20" s="5" customFormat="1" ht="19.5" customHeight="1">
      <c r="A5" s="9"/>
      <c r="B5" s="13"/>
      <c r="C5" s="13"/>
      <c r="D5" s="9"/>
      <c r="E5" s="9"/>
      <c r="F5" s="9"/>
      <c r="G5" s="9"/>
      <c r="H5" s="9"/>
      <c r="I5" s="9"/>
      <c r="J5" s="7" t="s">
        <v>49</v>
      </c>
      <c r="K5" s="7" t="s">
        <v>50</v>
      </c>
      <c r="L5" s="7" t="s">
        <v>51</v>
      </c>
      <c r="M5" s="9"/>
      <c r="N5" s="9"/>
      <c r="O5" s="9"/>
      <c r="P5" s="9"/>
      <c r="Q5" s="9"/>
      <c r="R5" s="9"/>
      <c r="S5" s="9"/>
      <c r="T5" s="9"/>
    </row>
    <row r="6" spans="1:20" s="5" customFormat="1">
      <c r="A6" s="14"/>
      <c r="B6" s="32" t="s">
        <v>52</v>
      </c>
      <c r="C6" s="32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76" t="s">
        <v>60</v>
      </c>
      <c r="K6" s="76"/>
      <c r="L6" s="76"/>
      <c r="M6" s="76"/>
      <c r="N6" s="14" t="s">
        <v>61</v>
      </c>
      <c r="O6" s="14" t="s">
        <v>62</v>
      </c>
      <c r="P6" s="76" t="s">
        <v>63</v>
      </c>
      <c r="Q6" s="76"/>
      <c r="R6" s="76" t="s">
        <v>64</v>
      </c>
      <c r="S6" s="76"/>
      <c r="T6" s="14" t="s">
        <v>65</v>
      </c>
    </row>
    <row r="7" spans="1:20">
      <c r="A7" s="4" t="s">
        <v>84</v>
      </c>
      <c r="B7" s="29" t="s">
        <v>85</v>
      </c>
      <c r="C7" s="2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45">
      <c r="A8" s="3" t="s">
        <v>86</v>
      </c>
      <c r="B8" s="29" t="s">
        <v>87</v>
      </c>
      <c r="C8" s="29"/>
      <c r="D8" s="3">
        <v>6</v>
      </c>
      <c r="E8" s="3">
        <f>SUM(E9:E14)</f>
        <v>161600</v>
      </c>
      <c r="F8" s="3">
        <v>0</v>
      </c>
      <c r="G8" s="3">
        <v>0</v>
      </c>
      <c r="H8" s="3">
        <f>SUM(H9:H14)</f>
        <v>161600</v>
      </c>
      <c r="I8" s="11">
        <f>SUM(H8/6655200*100)</f>
        <v>2.4281764635172496</v>
      </c>
      <c r="J8" s="3">
        <f>SUM(J9:J14)</f>
        <v>161600</v>
      </c>
      <c r="K8" s="3">
        <v>0</v>
      </c>
      <c r="L8" s="3">
        <f t="shared" ref="L8:L35" si="0">+J8+K8</f>
        <v>161600</v>
      </c>
      <c r="M8" s="11">
        <f>SUM(L8/6655200*100)</f>
        <v>2.4281764635172496</v>
      </c>
      <c r="N8" s="3">
        <v>0</v>
      </c>
      <c r="O8" s="11">
        <f>SUM((H8+N8)/6655200*100)</f>
        <v>2.4281764635172496</v>
      </c>
      <c r="P8" s="3">
        <v>0</v>
      </c>
      <c r="Q8" s="11">
        <v>0</v>
      </c>
      <c r="R8" s="3">
        <v>0</v>
      </c>
      <c r="S8" s="11">
        <v>0</v>
      </c>
      <c r="T8" s="3">
        <f>SUM(T9:T14)</f>
        <v>159325</v>
      </c>
    </row>
    <row r="9" spans="1:20" s="1" customFormat="1">
      <c r="A9" s="3"/>
      <c r="B9" s="33" t="s">
        <v>146</v>
      </c>
      <c r="C9" s="33"/>
      <c r="D9" s="16">
        <v>1</v>
      </c>
      <c r="E9" s="3">
        <v>25</v>
      </c>
      <c r="F9" s="3">
        <v>0</v>
      </c>
      <c r="G9" s="3">
        <v>0</v>
      </c>
      <c r="H9" s="3">
        <f t="shared" ref="H9:H14" si="1">E9</f>
        <v>25</v>
      </c>
      <c r="I9" s="11">
        <f t="shared" ref="I9:I41" si="2">SUM(H9/6655200*100)</f>
        <v>3.756461113114557E-4</v>
      </c>
      <c r="J9" s="3">
        <f t="shared" ref="J9:J14" si="3">H9</f>
        <v>25</v>
      </c>
      <c r="K9" s="3">
        <v>0</v>
      </c>
      <c r="L9" s="3">
        <f>J9</f>
        <v>25</v>
      </c>
      <c r="M9" s="11">
        <f t="shared" ref="M9:M41" si="4">SUM(L9/6655200*100)</f>
        <v>3.756461113114557E-4</v>
      </c>
      <c r="N9" s="3">
        <v>0</v>
      </c>
      <c r="O9" s="11">
        <f t="shared" ref="O9:O41" si="5">SUM((H9+N9)/6655200*100)</f>
        <v>3.756461113114557E-4</v>
      </c>
      <c r="P9" s="3">
        <v>0</v>
      </c>
      <c r="Q9" s="11">
        <v>0</v>
      </c>
      <c r="R9" s="3">
        <v>0</v>
      </c>
      <c r="S9" s="11">
        <v>0</v>
      </c>
      <c r="T9" s="3">
        <v>0</v>
      </c>
    </row>
    <row r="10" spans="1:20">
      <c r="A10" s="3"/>
      <c r="B10" s="33" t="s">
        <v>88</v>
      </c>
      <c r="C10" s="33" t="s">
        <v>89</v>
      </c>
      <c r="D10" s="16">
        <v>1</v>
      </c>
      <c r="E10" s="3">
        <v>50</v>
      </c>
      <c r="F10" s="3">
        <v>0</v>
      </c>
      <c r="G10" s="3">
        <v>0</v>
      </c>
      <c r="H10" s="3">
        <f t="shared" si="1"/>
        <v>50</v>
      </c>
      <c r="I10" s="11">
        <f t="shared" si="2"/>
        <v>7.512922226229114E-4</v>
      </c>
      <c r="J10" s="3">
        <f t="shared" si="3"/>
        <v>50</v>
      </c>
      <c r="K10" s="3">
        <v>0</v>
      </c>
      <c r="L10" s="3">
        <f>J10</f>
        <v>50</v>
      </c>
      <c r="M10" s="11">
        <f t="shared" si="4"/>
        <v>7.512922226229114E-4</v>
      </c>
      <c r="N10" s="3">
        <v>0</v>
      </c>
      <c r="O10" s="11">
        <f t="shared" si="5"/>
        <v>7.512922226229114E-4</v>
      </c>
      <c r="P10" s="3">
        <v>0</v>
      </c>
      <c r="Q10" s="11">
        <f t="shared" ref="Q10:Q14" si="6">SUM(P10/H10*100)</f>
        <v>0</v>
      </c>
      <c r="R10" s="3">
        <v>0</v>
      </c>
      <c r="S10" s="11">
        <f t="shared" ref="S10:S14" si="7">SUM(R10/H10*100)</f>
        <v>0</v>
      </c>
      <c r="T10" s="3">
        <v>0</v>
      </c>
    </row>
    <row r="11" spans="1:20">
      <c r="A11" s="3"/>
      <c r="B11" s="33" t="s">
        <v>90</v>
      </c>
      <c r="C11" s="33" t="s">
        <v>89</v>
      </c>
      <c r="D11" s="16">
        <v>1</v>
      </c>
      <c r="E11" s="3">
        <v>550</v>
      </c>
      <c r="F11" s="3">
        <v>0</v>
      </c>
      <c r="G11" s="3">
        <v>0</v>
      </c>
      <c r="H11" s="3">
        <f t="shared" si="1"/>
        <v>550</v>
      </c>
      <c r="I11" s="11">
        <f t="shared" si="2"/>
        <v>8.2642144488520256E-3</v>
      </c>
      <c r="J11" s="3">
        <f t="shared" si="3"/>
        <v>550</v>
      </c>
      <c r="K11" s="3">
        <v>0</v>
      </c>
      <c r="L11" s="3">
        <f t="shared" si="0"/>
        <v>550</v>
      </c>
      <c r="M11" s="11">
        <f t="shared" si="4"/>
        <v>8.2642144488520256E-3</v>
      </c>
      <c r="N11" s="3">
        <v>0</v>
      </c>
      <c r="O11" s="11">
        <f t="shared" si="5"/>
        <v>8.2642144488520256E-3</v>
      </c>
      <c r="P11" s="3">
        <v>0</v>
      </c>
      <c r="Q11" s="11">
        <f t="shared" si="6"/>
        <v>0</v>
      </c>
      <c r="R11" s="3">
        <v>0</v>
      </c>
      <c r="S11" s="11">
        <f t="shared" si="7"/>
        <v>0</v>
      </c>
      <c r="T11" s="3">
        <v>0</v>
      </c>
    </row>
    <row r="12" spans="1:20">
      <c r="A12" s="3"/>
      <c r="B12" s="33" t="s">
        <v>91</v>
      </c>
      <c r="C12" s="33" t="s">
        <v>89</v>
      </c>
      <c r="D12" s="16">
        <v>1</v>
      </c>
      <c r="E12" s="3">
        <v>200</v>
      </c>
      <c r="F12" s="3">
        <v>0</v>
      </c>
      <c r="G12" s="3">
        <v>0</v>
      </c>
      <c r="H12" s="3">
        <f t="shared" si="1"/>
        <v>200</v>
      </c>
      <c r="I12" s="11">
        <f t="shared" si="2"/>
        <v>3.0051688904916456E-3</v>
      </c>
      <c r="J12" s="3">
        <f t="shared" si="3"/>
        <v>200</v>
      </c>
      <c r="K12" s="3">
        <v>0</v>
      </c>
      <c r="L12" s="3">
        <f t="shared" si="0"/>
        <v>200</v>
      </c>
      <c r="M12" s="11">
        <f t="shared" si="4"/>
        <v>3.0051688904916456E-3</v>
      </c>
      <c r="N12" s="3">
        <v>0</v>
      </c>
      <c r="O12" s="11">
        <f t="shared" si="5"/>
        <v>3.0051688904916456E-3</v>
      </c>
      <c r="P12" s="3">
        <v>0</v>
      </c>
      <c r="Q12" s="11">
        <f t="shared" si="6"/>
        <v>0</v>
      </c>
      <c r="R12" s="3">
        <v>0</v>
      </c>
      <c r="S12" s="11">
        <f t="shared" si="7"/>
        <v>0</v>
      </c>
      <c r="T12" s="3">
        <v>0</v>
      </c>
    </row>
    <row r="13" spans="1:20">
      <c r="A13" s="3"/>
      <c r="B13" s="33" t="s">
        <v>92</v>
      </c>
      <c r="C13" s="33" t="s">
        <v>89</v>
      </c>
      <c r="D13" s="16">
        <v>1</v>
      </c>
      <c r="E13" s="3">
        <v>50</v>
      </c>
      <c r="F13" s="3">
        <v>0</v>
      </c>
      <c r="G13" s="3">
        <v>0</v>
      </c>
      <c r="H13" s="3">
        <f t="shared" si="1"/>
        <v>50</v>
      </c>
      <c r="I13" s="11">
        <f t="shared" si="2"/>
        <v>7.512922226229114E-4</v>
      </c>
      <c r="J13" s="3">
        <f t="shared" si="3"/>
        <v>50</v>
      </c>
      <c r="K13" s="3">
        <v>0</v>
      </c>
      <c r="L13" s="3">
        <f t="shared" si="0"/>
        <v>50</v>
      </c>
      <c r="M13" s="11">
        <f t="shared" si="4"/>
        <v>7.512922226229114E-4</v>
      </c>
      <c r="N13" s="3">
        <v>0</v>
      </c>
      <c r="O13" s="11">
        <f t="shared" si="5"/>
        <v>7.512922226229114E-4</v>
      </c>
      <c r="P13" s="3">
        <v>0</v>
      </c>
      <c r="Q13" s="11">
        <f t="shared" si="6"/>
        <v>0</v>
      </c>
      <c r="R13" s="3">
        <v>0</v>
      </c>
      <c r="S13" s="11">
        <f t="shared" si="7"/>
        <v>0</v>
      </c>
      <c r="T13" s="3">
        <v>0</v>
      </c>
    </row>
    <row r="14" spans="1:20" ht="43.5" customHeight="1">
      <c r="A14" s="3"/>
      <c r="B14" s="33" t="s">
        <v>147</v>
      </c>
      <c r="C14" s="33" t="s">
        <v>93</v>
      </c>
      <c r="D14" s="16">
        <v>1</v>
      </c>
      <c r="E14" s="3">
        <v>160725</v>
      </c>
      <c r="F14" s="3">
        <v>0</v>
      </c>
      <c r="G14" s="3">
        <v>0</v>
      </c>
      <c r="H14" s="3">
        <f t="shared" si="1"/>
        <v>160725</v>
      </c>
      <c r="I14" s="11">
        <f t="shared" si="2"/>
        <v>2.4150288496213488</v>
      </c>
      <c r="J14" s="3">
        <f t="shared" si="3"/>
        <v>160725</v>
      </c>
      <c r="K14" s="3">
        <v>0</v>
      </c>
      <c r="L14" s="3">
        <f t="shared" si="0"/>
        <v>160725</v>
      </c>
      <c r="M14" s="11">
        <f t="shared" si="4"/>
        <v>2.4150288496213488</v>
      </c>
      <c r="N14" s="3">
        <v>0</v>
      </c>
      <c r="O14" s="11">
        <f t="shared" si="5"/>
        <v>2.4150288496213488</v>
      </c>
      <c r="P14" s="3">
        <v>0</v>
      </c>
      <c r="Q14" s="11">
        <f t="shared" si="6"/>
        <v>0</v>
      </c>
      <c r="R14" s="3">
        <v>0</v>
      </c>
      <c r="S14" s="11">
        <f t="shared" si="7"/>
        <v>0</v>
      </c>
      <c r="T14" s="19">
        <v>159325</v>
      </c>
    </row>
    <row r="15" spans="1:20" ht="45">
      <c r="A15" s="3" t="s">
        <v>94</v>
      </c>
      <c r="B15" s="33" t="s">
        <v>95</v>
      </c>
      <c r="C15" s="33"/>
      <c r="D15" s="16">
        <v>0</v>
      </c>
      <c r="E15" s="3">
        <v>0</v>
      </c>
      <c r="F15" s="3">
        <v>0</v>
      </c>
      <c r="G15" s="3">
        <v>0</v>
      </c>
      <c r="H15" s="3">
        <v>0</v>
      </c>
      <c r="I15" s="11">
        <f t="shared" si="2"/>
        <v>0</v>
      </c>
      <c r="J15" s="3">
        <v>0</v>
      </c>
      <c r="K15" s="3">
        <v>0</v>
      </c>
      <c r="L15" s="3">
        <f t="shared" si="0"/>
        <v>0</v>
      </c>
      <c r="M15" s="11">
        <f t="shared" si="4"/>
        <v>0</v>
      </c>
      <c r="N15" s="3">
        <v>0</v>
      </c>
      <c r="O15" s="11">
        <f t="shared" si="5"/>
        <v>0</v>
      </c>
      <c r="P15" s="3">
        <v>0</v>
      </c>
      <c r="Q15" s="11">
        <v>0</v>
      </c>
      <c r="R15" s="3">
        <v>0</v>
      </c>
      <c r="S15" s="11">
        <v>0</v>
      </c>
      <c r="T15" s="3">
        <v>0</v>
      </c>
    </row>
    <row r="16" spans="1:20" ht="30">
      <c r="A16" s="3" t="s">
        <v>96</v>
      </c>
      <c r="B16" s="33" t="s">
        <v>160</v>
      </c>
      <c r="C16" s="33"/>
      <c r="D16" s="16">
        <v>0</v>
      </c>
      <c r="E16" s="3">
        <v>0</v>
      </c>
      <c r="F16" s="3">
        <v>0</v>
      </c>
      <c r="G16" s="3">
        <v>0</v>
      </c>
      <c r="H16" s="3">
        <v>0</v>
      </c>
      <c r="I16" s="11">
        <f t="shared" si="2"/>
        <v>0</v>
      </c>
      <c r="J16" s="3">
        <v>0</v>
      </c>
      <c r="K16" s="3">
        <v>0</v>
      </c>
      <c r="L16" s="3">
        <f t="shared" si="0"/>
        <v>0</v>
      </c>
      <c r="M16" s="11">
        <f t="shared" si="4"/>
        <v>0</v>
      </c>
      <c r="N16" s="3">
        <v>0</v>
      </c>
      <c r="O16" s="11">
        <f t="shared" si="5"/>
        <v>0</v>
      </c>
      <c r="P16" s="3">
        <v>0</v>
      </c>
      <c r="Q16" s="11">
        <v>0</v>
      </c>
      <c r="R16" s="3">
        <v>0</v>
      </c>
      <c r="S16" s="11">
        <v>0</v>
      </c>
      <c r="T16" s="3">
        <v>0</v>
      </c>
    </row>
    <row r="17" spans="1:20">
      <c r="A17" s="3" t="s">
        <v>98</v>
      </c>
      <c r="B17" s="33" t="s">
        <v>99</v>
      </c>
      <c r="C17" s="33"/>
      <c r="D17" s="16">
        <v>0</v>
      </c>
      <c r="E17" s="3">
        <v>0</v>
      </c>
      <c r="F17" s="3">
        <v>0</v>
      </c>
      <c r="G17" s="3">
        <v>0</v>
      </c>
      <c r="H17" s="3">
        <v>0</v>
      </c>
      <c r="I17" s="11">
        <f t="shared" si="2"/>
        <v>0</v>
      </c>
      <c r="J17" s="3">
        <v>0</v>
      </c>
      <c r="K17" s="3">
        <v>0</v>
      </c>
      <c r="L17" s="3">
        <f t="shared" si="0"/>
        <v>0</v>
      </c>
      <c r="M17" s="11">
        <f t="shared" si="4"/>
        <v>0</v>
      </c>
      <c r="N17" s="3">
        <v>0</v>
      </c>
      <c r="O17" s="11">
        <f t="shared" si="5"/>
        <v>0</v>
      </c>
      <c r="P17" s="3">
        <v>0</v>
      </c>
      <c r="Q17" s="11">
        <v>0</v>
      </c>
      <c r="R17" s="3">
        <v>0</v>
      </c>
      <c r="S17" s="11">
        <v>0</v>
      </c>
      <c r="T17" s="3">
        <v>0</v>
      </c>
    </row>
    <row r="18" spans="1:20" s="5" customFormat="1">
      <c r="A18" s="9"/>
      <c r="B18" s="22" t="s">
        <v>100</v>
      </c>
      <c r="C18" s="22"/>
      <c r="D18" s="17">
        <f>+D8+D15+D16+D17</f>
        <v>6</v>
      </c>
      <c r="E18" s="9">
        <f>SUM(E9:E17)</f>
        <v>161600</v>
      </c>
      <c r="F18" s="9">
        <f t="shared" ref="F18:T18" si="8">SUM(F9:F17)</f>
        <v>0</v>
      </c>
      <c r="G18" s="9">
        <f t="shared" si="8"/>
        <v>0</v>
      </c>
      <c r="H18" s="9">
        <f t="shared" si="8"/>
        <v>161600</v>
      </c>
      <c r="I18" s="27">
        <f t="shared" si="8"/>
        <v>2.4281764635172496</v>
      </c>
      <c r="J18" s="9">
        <f t="shared" si="8"/>
        <v>161600</v>
      </c>
      <c r="K18" s="9">
        <f t="shared" si="8"/>
        <v>0</v>
      </c>
      <c r="L18" s="9">
        <f t="shared" si="8"/>
        <v>161600</v>
      </c>
      <c r="M18" s="27">
        <f t="shared" si="8"/>
        <v>2.4281764635172496</v>
      </c>
      <c r="N18" s="9">
        <f t="shared" si="8"/>
        <v>0</v>
      </c>
      <c r="O18" s="27">
        <f t="shared" si="8"/>
        <v>2.4281764635172496</v>
      </c>
      <c r="P18" s="9">
        <f t="shared" si="8"/>
        <v>0</v>
      </c>
      <c r="Q18" s="9">
        <f t="shared" si="8"/>
        <v>0</v>
      </c>
      <c r="R18" s="9">
        <f t="shared" si="8"/>
        <v>0</v>
      </c>
      <c r="S18" s="9">
        <f t="shared" si="8"/>
        <v>0</v>
      </c>
      <c r="T18" s="9">
        <f t="shared" si="8"/>
        <v>159325</v>
      </c>
    </row>
    <row r="19" spans="1:20" s="5" customFormat="1">
      <c r="A19" s="49"/>
      <c r="B19" s="50"/>
      <c r="C19" s="50"/>
      <c r="D19" s="51"/>
      <c r="E19" s="49"/>
      <c r="F19" s="49"/>
      <c r="G19" s="49"/>
      <c r="H19" s="49"/>
      <c r="I19" s="52"/>
      <c r="J19" s="49"/>
      <c r="K19" s="49"/>
      <c r="L19" s="49"/>
      <c r="M19" s="52"/>
      <c r="N19" s="49"/>
      <c r="O19" s="52"/>
      <c r="P19" s="49"/>
      <c r="Q19" s="49"/>
      <c r="R19" s="49"/>
      <c r="S19" s="49"/>
      <c r="T19" s="49"/>
    </row>
    <row r="20" spans="1:20" s="5" customFormat="1">
      <c r="A20" s="49"/>
      <c r="B20" s="50"/>
      <c r="C20" s="50"/>
      <c r="D20" s="51"/>
      <c r="E20" s="49"/>
      <c r="F20" s="49"/>
      <c r="G20" s="49"/>
      <c r="H20" s="49"/>
      <c r="I20" s="52"/>
      <c r="J20" s="49"/>
      <c r="K20" s="49"/>
      <c r="L20" s="49"/>
      <c r="M20" s="52"/>
      <c r="N20" s="49"/>
      <c r="O20" s="52"/>
      <c r="P20" s="49"/>
      <c r="Q20" s="49"/>
      <c r="R20" s="49"/>
      <c r="S20" s="49"/>
      <c r="T20" s="49"/>
    </row>
    <row r="21" spans="1:20" s="5" customFormat="1">
      <c r="A21" s="49"/>
      <c r="B21" s="50"/>
      <c r="C21" s="50"/>
      <c r="D21" s="51"/>
      <c r="E21" s="49"/>
      <c r="F21" s="49"/>
      <c r="G21" s="49"/>
      <c r="H21" s="49"/>
      <c r="I21" s="52"/>
      <c r="J21" s="49"/>
      <c r="K21" s="49"/>
      <c r="L21" s="49"/>
      <c r="M21" s="52"/>
      <c r="N21" s="49"/>
      <c r="O21" s="52"/>
      <c r="P21" s="49"/>
      <c r="Q21" s="49"/>
      <c r="R21" s="49"/>
      <c r="S21" s="49"/>
      <c r="T21" s="49"/>
    </row>
    <row r="22" spans="1:20" s="5" customFormat="1">
      <c r="A22" s="49"/>
      <c r="B22" s="50"/>
      <c r="C22" s="50"/>
      <c r="D22" s="51"/>
      <c r="E22" s="49"/>
      <c r="F22" s="49"/>
      <c r="G22" s="49"/>
      <c r="H22" s="49"/>
      <c r="I22" s="52"/>
      <c r="J22" s="49"/>
      <c r="K22" s="49"/>
      <c r="L22" s="49"/>
      <c r="M22" s="52"/>
      <c r="N22" s="49"/>
      <c r="O22" s="52"/>
      <c r="P22" s="49"/>
      <c r="Q22" s="49"/>
      <c r="R22" s="49"/>
      <c r="S22" s="49"/>
      <c r="T22" s="49"/>
    </row>
    <row r="23" spans="1:20" s="5" customFormat="1">
      <c r="A23" s="49"/>
      <c r="B23" s="50"/>
      <c r="C23" s="50"/>
      <c r="D23" s="51"/>
      <c r="E23" s="49"/>
      <c r="F23" s="49"/>
      <c r="G23" s="49"/>
      <c r="H23" s="49"/>
      <c r="I23" s="52"/>
      <c r="J23" s="49"/>
      <c r="K23" s="49"/>
      <c r="L23" s="49"/>
      <c r="M23" s="52"/>
      <c r="N23" s="49"/>
      <c r="O23" s="52"/>
      <c r="P23" s="49"/>
      <c r="Q23" s="49"/>
      <c r="R23" s="49"/>
      <c r="S23" s="49"/>
      <c r="T23" s="49"/>
    </row>
    <row r="24" spans="1:20" s="5" customFormat="1">
      <c r="A24" s="49"/>
      <c r="B24" s="50"/>
      <c r="C24" s="50"/>
      <c r="D24" s="51"/>
      <c r="E24" s="49"/>
      <c r="F24" s="49"/>
      <c r="G24" s="49"/>
      <c r="H24" s="49"/>
      <c r="I24" s="52"/>
      <c r="J24" s="49"/>
      <c r="K24" s="49"/>
      <c r="L24" s="49"/>
      <c r="M24" s="52"/>
      <c r="N24" s="49"/>
      <c r="O24" s="52"/>
      <c r="P24" s="49"/>
      <c r="Q24" s="49"/>
      <c r="R24" s="49"/>
      <c r="S24" s="49"/>
      <c r="T24" s="49"/>
    </row>
    <row r="25" spans="1:20" s="5" customFormat="1">
      <c r="A25" s="49"/>
      <c r="B25" s="50"/>
      <c r="C25" s="50"/>
      <c r="D25" s="51"/>
      <c r="E25" s="49"/>
      <c r="F25" s="49"/>
      <c r="G25" s="49"/>
      <c r="H25" s="49"/>
      <c r="I25" s="52"/>
      <c r="J25" s="49"/>
      <c r="K25" s="49"/>
      <c r="L25" s="49"/>
      <c r="M25" s="52"/>
      <c r="N25" s="49"/>
      <c r="O25" s="52"/>
      <c r="P25" s="49"/>
      <c r="Q25" s="49"/>
      <c r="R25" s="49"/>
      <c r="S25" s="49"/>
      <c r="T25" s="49"/>
    </row>
    <row r="26" spans="1:20" s="5" customFormat="1">
      <c r="A26" s="58"/>
      <c r="B26" s="59"/>
      <c r="C26" s="59"/>
      <c r="D26" s="60"/>
      <c r="E26" s="58"/>
      <c r="F26" s="58"/>
      <c r="G26" s="58"/>
      <c r="H26" s="58"/>
      <c r="I26" s="61"/>
      <c r="J26" s="58"/>
      <c r="K26" s="58"/>
      <c r="L26" s="58"/>
      <c r="M26" s="61"/>
      <c r="N26" s="58"/>
      <c r="O26" s="61"/>
      <c r="P26" s="58"/>
      <c r="Q26" s="58"/>
      <c r="R26" s="58"/>
      <c r="S26" s="58"/>
      <c r="T26" s="58"/>
    </row>
    <row r="27" spans="1:20">
      <c r="A27" s="53" t="s">
        <v>101</v>
      </c>
      <c r="B27" s="54" t="s">
        <v>102</v>
      </c>
      <c r="C27" s="54"/>
      <c r="D27" s="55"/>
      <c r="E27" s="56"/>
      <c r="F27" s="56"/>
      <c r="G27" s="56"/>
      <c r="H27" s="56"/>
      <c r="I27" s="57">
        <f t="shared" si="2"/>
        <v>0</v>
      </c>
      <c r="J27" s="56"/>
      <c r="K27" s="56">
        <v>0</v>
      </c>
      <c r="L27" s="56">
        <f t="shared" si="0"/>
        <v>0</v>
      </c>
      <c r="M27" s="57">
        <f t="shared" si="4"/>
        <v>0</v>
      </c>
      <c r="N27" s="56">
        <v>0</v>
      </c>
      <c r="O27" s="57">
        <f t="shared" si="5"/>
        <v>0</v>
      </c>
      <c r="P27" s="56">
        <v>0</v>
      </c>
      <c r="Q27" s="57"/>
      <c r="R27" s="56"/>
      <c r="S27" s="56"/>
      <c r="T27" s="56"/>
    </row>
    <row r="28" spans="1:20" s="42" customFormat="1" ht="60">
      <c r="A28" s="25" t="s">
        <v>86</v>
      </c>
      <c r="B28" s="39" t="s">
        <v>103</v>
      </c>
      <c r="C28" s="39"/>
      <c r="D28" s="40">
        <v>7</v>
      </c>
      <c r="E28" s="41">
        <f>SUM(E29:E35)</f>
        <v>149795</v>
      </c>
      <c r="F28" s="25">
        <f t="shared" ref="F28:T28" si="9">SUM(F29:F35)</f>
        <v>0</v>
      </c>
      <c r="G28" s="25">
        <f t="shared" si="9"/>
        <v>0</v>
      </c>
      <c r="H28" s="25">
        <f>SUM(H29:H35)</f>
        <v>149795</v>
      </c>
      <c r="I28" s="25">
        <f t="shared" si="2"/>
        <v>2.2507963697559803</v>
      </c>
      <c r="J28" s="25">
        <f>SUM(J29:J35)</f>
        <v>149795</v>
      </c>
      <c r="K28" s="25">
        <f t="shared" si="9"/>
        <v>0</v>
      </c>
      <c r="L28" s="25">
        <f t="shared" si="9"/>
        <v>149795</v>
      </c>
      <c r="M28" s="25">
        <f t="shared" si="4"/>
        <v>2.2507963697559803</v>
      </c>
      <c r="N28" s="25">
        <f t="shared" si="9"/>
        <v>0</v>
      </c>
      <c r="O28" s="25">
        <f t="shared" si="5"/>
        <v>2.2507963697559803</v>
      </c>
      <c r="P28" s="25">
        <f t="shared" si="9"/>
        <v>0</v>
      </c>
      <c r="Q28" s="25">
        <f t="shared" si="9"/>
        <v>0</v>
      </c>
      <c r="R28" s="25">
        <f t="shared" si="9"/>
        <v>0</v>
      </c>
      <c r="S28" s="25">
        <f t="shared" si="9"/>
        <v>0</v>
      </c>
      <c r="T28" s="41">
        <f t="shared" si="9"/>
        <v>113570</v>
      </c>
    </row>
    <row r="29" spans="1:20" s="15" customFormat="1">
      <c r="A29" s="3"/>
      <c r="B29" s="33" t="s">
        <v>149</v>
      </c>
      <c r="C29" s="33"/>
      <c r="D29" s="16">
        <v>1</v>
      </c>
      <c r="E29" s="16">
        <f>87370</f>
        <v>87370</v>
      </c>
      <c r="F29" s="16">
        <v>0</v>
      </c>
      <c r="G29" s="16">
        <v>0</v>
      </c>
      <c r="H29" s="16">
        <f>E29</f>
        <v>87370</v>
      </c>
      <c r="I29" s="11">
        <f t="shared" si="2"/>
        <v>1.3128080298112754</v>
      </c>
      <c r="J29" s="16">
        <f>174740/2</f>
        <v>87370</v>
      </c>
      <c r="K29" s="16">
        <v>0</v>
      </c>
      <c r="L29" s="16">
        <f t="shared" si="0"/>
        <v>87370</v>
      </c>
      <c r="M29" s="11">
        <f t="shared" si="4"/>
        <v>1.3128080298112754</v>
      </c>
      <c r="N29" s="16">
        <v>0</v>
      </c>
      <c r="O29" s="11">
        <f t="shared" si="5"/>
        <v>1.3128080298112754</v>
      </c>
      <c r="P29" s="16">
        <v>0</v>
      </c>
      <c r="Q29" s="18">
        <v>0</v>
      </c>
      <c r="R29" s="16">
        <v>0</v>
      </c>
      <c r="S29" s="18">
        <v>0</v>
      </c>
      <c r="T29" s="16">
        <v>87320</v>
      </c>
    </row>
    <row r="30" spans="1:20" s="15" customFormat="1" ht="30">
      <c r="A30" s="3"/>
      <c r="B30" s="33" t="s">
        <v>150</v>
      </c>
      <c r="C30" s="33"/>
      <c r="D30" s="16">
        <v>1</v>
      </c>
      <c r="E30" s="3">
        <v>24696</v>
      </c>
      <c r="F30" s="3">
        <v>0</v>
      </c>
      <c r="G30" s="3">
        <v>0</v>
      </c>
      <c r="H30" s="3">
        <f>E30</f>
        <v>24696</v>
      </c>
      <c r="I30" s="11">
        <f t="shared" si="2"/>
        <v>0.37107825459790844</v>
      </c>
      <c r="J30" s="3">
        <f>49392/2</f>
        <v>24696</v>
      </c>
      <c r="K30" s="3">
        <v>0</v>
      </c>
      <c r="L30" s="3">
        <f t="shared" si="0"/>
        <v>24696</v>
      </c>
      <c r="M30" s="11">
        <f t="shared" si="4"/>
        <v>0.37107825459790844</v>
      </c>
      <c r="N30" s="3">
        <v>0</v>
      </c>
      <c r="O30" s="11">
        <f t="shared" si="5"/>
        <v>0.37107825459790844</v>
      </c>
      <c r="P30" s="3">
        <v>0</v>
      </c>
      <c r="Q30" s="11">
        <v>0</v>
      </c>
      <c r="R30" s="3">
        <v>0</v>
      </c>
      <c r="S30" s="11">
        <v>0</v>
      </c>
      <c r="T30" s="3">
        <v>0</v>
      </c>
    </row>
    <row r="31" spans="1:20" s="15" customFormat="1">
      <c r="A31" s="3"/>
      <c r="B31" s="33" t="s">
        <v>151</v>
      </c>
      <c r="C31" s="33"/>
      <c r="D31" s="16">
        <v>1</v>
      </c>
      <c r="E31" s="3">
        <v>15150</v>
      </c>
      <c r="F31" s="3">
        <v>0</v>
      </c>
      <c r="G31" s="3">
        <v>0</v>
      </c>
      <c r="H31" s="3">
        <f>E31</f>
        <v>15150</v>
      </c>
      <c r="I31" s="11">
        <f t="shared" si="2"/>
        <v>0.22764154345474213</v>
      </c>
      <c r="J31" s="3">
        <f>30300/2</f>
        <v>15150</v>
      </c>
      <c r="K31" s="3">
        <v>0</v>
      </c>
      <c r="L31" s="3">
        <f t="shared" si="0"/>
        <v>15150</v>
      </c>
      <c r="M31" s="11">
        <f t="shared" si="4"/>
        <v>0.22764154345474213</v>
      </c>
      <c r="N31" s="3">
        <v>0</v>
      </c>
      <c r="O31" s="11">
        <f t="shared" si="5"/>
        <v>0.22764154345474213</v>
      </c>
      <c r="P31" s="3">
        <v>0</v>
      </c>
      <c r="Q31" s="11">
        <v>0</v>
      </c>
      <c r="R31" s="3">
        <v>0</v>
      </c>
      <c r="S31" s="11">
        <v>0</v>
      </c>
      <c r="T31" s="3">
        <v>15150</v>
      </c>
    </row>
    <row r="32" spans="1:20" s="15" customFormat="1" ht="30">
      <c r="A32" s="3"/>
      <c r="B32" s="33" t="s">
        <v>152</v>
      </c>
      <c r="C32" s="33"/>
      <c r="D32" s="16">
        <v>1</v>
      </c>
      <c r="E32" s="3">
        <v>300</v>
      </c>
      <c r="F32" s="3">
        <v>0</v>
      </c>
      <c r="G32" s="3">
        <v>0</v>
      </c>
      <c r="H32" s="3">
        <f>E32</f>
        <v>300</v>
      </c>
      <c r="I32" s="11">
        <f t="shared" si="2"/>
        <v>4.5077533357374688E-3</v>
      </c>
      <c r="J32" s="3">
        <v>300</v>
      </c>
      <c r="K32" s="3">
        <v>0</v>
      </c>
      <c r="L32" s="3">
        <f t="shared" si="0"/>
        <v>300</v>
      </c>
      <c r="M32" s="11">
        <f t="shared" si="4"/>
        <v>4.5077533357374688E-3</v>
      </c>
      <c r="N32" s="3">
        <v>0</v>
      </c>
      <c r="O32" s="11">
        <f t="shared" si="5"/>
        <v>4.5077533357374688E-3</v>
      </c>
      <c r="P32" s="3">
        <v>0</v>
      </c>
      <c r="Q32" s="11">
        <v>0</v>
      </c>
      <c r="R32" s="3">
        <v>0</v>
      </c>
      <c r="S32" s="11">
        <v>0</v>
      </c>
      <c r="T32" s="3">
        <v>0</v>
      </c>
    </row>
    <row r="33" spans="1:20" s="15" customFormat="1">
      <c r="A33" s="3"/>
      <c r="B33" s="33" t="s">
        <v>153</v>
      </c>
      <c r="C33" s="33"/>
      <c r="D33" s="16">
        <v>1</v>
      </c>
      <c r="E33" s="3">
        <f>3260+102</f>
        <v>3362</v>
      </c>
      <c r="F33" s="3">
        <v>0</v>
      </c>
      <c r="G33" s="3">
        <v>0</v>
      </c>
      <c r="H33" s="3">
        <f t="shared" ref="H33:H37" si="10">E33</f>
        <v>3362</v>
      </c>
      <c r="I33" s="11">
        <f t="shared" si="2"/>
        <v>5.0516889049164564E-2</v>
      </c>
      <c r="J33" s="3">
        <f>H33</f>
        <v>3362</v>
      </c>
      <c r="K33" s="3">
        <v>0</v>
      </c>
      <c r="L33" s="3">
        <f t="shared" si="0"/>
        <v>3362</v>
      </c>
      <c r="M33" s="11">
        <f t="shared" si="4"/>
        <v>5.0516889049164564E-2</v>
      </c>
      <c r="N33" s="3">
        <v>0</v>
      </c>
      <c r="O33" s="11">
        <f t="shared" si="5"/>
        <v>5.0516889049164564E-2</v>
      </c>
      <c r="P33" s="3">
        <v>0</v>
      </c>
      <c r="Q33" s="11">
        <v>0</v>
      </c>
      <c r="R33" s="3">
        <v>0</v>
      </c>
      <c r="S33" s="11">
        <v>0</v>
      </c>
      <c r="T33" s="3">
        <v>0</v>
      </c>
    </row>
    <row r="34" spans="1:20" s="15" customFormat="1" ht="30">
      <c r="A34" s="3"/>
      <c r="B34" s="33" t="s">
        <v>148</v>
      </c>
      <c r="C34" s="33"/>
      <c r="D34" s="16">
        <v>1</v>
      </c>
      <c r="E34" s="3">
        <f>7364+253</f>
        <v>7617</v>
      </c>
      <c r="F34" s="3">
        <v>0</v>
      </c>
      <c r="G34" s="3">
        <v>0</v>
      </c>
      <c r="H34" s="3">
        <f t="shared" si="10"/>
        <v>7617</v>
      </c>
      <c r="I34" s="11">
        <f t="shared" si="2"/>
        <v>0.11445185719437433</v>
      </c>
      <c r="J34" s="3">
        <f>H34</f>
        <v>7617</v>
      </c>
      <c r="K34" s="3">
        <v>0</v>
      </c>
      <c r="L34" s="3">
        <f t="shared" si="0"/>
        <v>7617</v>
      </c>
      <c r="M34" s="11">
        <f t="shared" si="4"/>
        <v>0.11445185719437433</v>
      </c>
      <c r="N34" s="3">
        <v>0</v>
      </c>
      <c r="O34" s="11">
        <f t="shared" si="5"/>
        <v>0.11445185719437433</v>
      </c>
      <c r="P34" s="3">
        <v>0</v>
      </c>
      <c r="Q34" s="11">
        <v>0</v>
      </c>
      <c r="R34" s="3">
        <v>0</v>
      </c>
      <c r="S34" s="11">
        <v>0</v>
      </c>
      <c r="T34" s="3">
        <v>0</v>
      </c>
    </row>
    <row r="35" spans="1:20" s="15" customFormat="1" ht="30">
      <c r="A35" s="3"/>
      <c r="B35" s="33" t="s">
        <v>154</v>
      </c>
      <c r="C35" s="33"/>
      <c r="D35" s="16">
        <v>1</v>
      </c>
      <c r="E35" s="3">
        <v>11300</v>
      </c>
      <c r="F35" s="3">
        <v>0</v>
      </c>
      <c r="G35" s="3">
        <v>0</v>
      </c>
      <c r="H35" s="3">
        <f t="shared" si="10"/>
        <v>11300</v>
      </c>
      <c r="I35" s="11">
        <f t="shared" si="2"/>
        <v>0.16979204231277797</v>
      </c>
      <c r="J35" s="3">
        <v>11300</v>
      </c>
      <c r="K35" s="3">
        <v>0</v>
      </c>
      <c r="L35" s="3">
        <f t="shared" si="0"/>
        <v>11300</v>
      </c>
      <c r="M35" s="11">
        <f t="shared" si="4"/>
        <v>0.16979204231277797</v>
      </c>
      <c r="N35" s="3">
        <v>0</v>
      </c>
      <c r="O35" s="11">
        <f t="shared" si="5"/>
        <v>0.16979204231277797</v>
      </c>
      <c r="P35" s="3">
        <v>0</v>
      </c>
      <c r="Q35" s="11">
        <v>0</v>
      </c>
      <c r="R35" s="3">
        <v>0</v>
      </c>
      <c r="S35" s="11">
        <v>0</v>
      </c>
      <c r="T35" s="3">
        <v>11100</v>
      </c>
    </row>
    <row r="36" spans="1:20">
      <c r="A36" s="3" t="s">
        <v>94</v>
      </c>
      <c r="B36" s="33" t="s">
        <v>104</v>
      </c>
      <c r="C36" s="33"/>
      <c r="D36" s="16">
        <v>0</v>
      </c>
      <c r="E36" s="3">
        <v>0</v>
      </c>
      <c r="F36" s="3">
        <v>0</v>
      </c>
      <c r="G36" s="3">
        <v>0</v>
      </c>
      <c r="H36" s="3">
        <f t="shared" si="10"/>
        <v>0</v>
      </c>
      <c r="I36" s="11">
        <f t="shared" si="2"/>
        <v>0</v>
      </c>
      <c r="J36" s="3">
        <v>0</v>
      </c>
      <c r="K36" s="3">
        <v>0</v>
      </c>
      <c r="L36" s="3">
        <f>+J36+K36</f>
        <v>0</v>
      </c>
      <c r="M36" s="11">
        <f t="shared" si="4"/>
        <v>0</v>
      </c>
      <c r="N36" s="3">
        <v>0</v>
      </c>
      <c r="O36" s="11">
        <f t="shared" si="5"/>
        <v>0</v>
      </c>
      <c r="P36" s="3">
        <v>0</v>
      </c>
      <c r="Q36" s="11">
        <v>0</v>
      </c>
      <c r="R36" s="3">
        <v>0</v>
      </c>
      <c r="S36" s="11">
        <v>0</v>
      </c>
      <c r="T36" s="3">
        <v>0</v>
      </c>
    </row>
    <row r="37" spans="1:20">
      <c r="A37" s="3" t="s">
        <v>96</v>
      </c>
      <c r="B37" s="33" t="s">
        <v>105</v>
      </c>
      <c r="C37" s="33"/>
      <c r="D37" s="16">
        <v>0</v>
      </c>
      <c r="E37" s="3">
        <v>0</v>
      </c>
      <c r="F37" s="3">
        <v>0</v>
      </c>
      <c r="G37" s="3">
        <v>0</v>
      </c>
      <c r="H37" s="3">
        <f t="shared" si="10"/>
        <v>0</v>
      </c>
      <c r="I37" s="11">
        <f t="shared" si="2"/>
        <v>0</v>
      </c>
      <c r="J37" s="3">
        <v>0</v>
      </c>
      <c r="K37" s="3">
        <v>0</v>
      </c>
      <c r="L37" s="3">
        <f>+J37+K37</f>
        <v>0</v>
      </c>
      <c r="M37" s="11">
        <f t="shared" si="4"/>
        <v>0</v>
      </c>
      <c r="N37" s="3">
        <v>0</v>
      </c>
      <c r="O37" s="11">
        <f t="shared" si="5"/>
        <v>0</v>
      </c>
      <c r="P37" s="3">
        <v>0</v>
      </c>
      <c r="Q37" s="11">
        <v>0</v>
      </c>
      <c r="R37" s="3">
        <v>0</v>
      </c>
      <c r="S37" s="11">
        <v>0</v>
      </c>
      <c r="T37" s="3">
        <v>0</v>
      </c>
    </row>
    <row r="38" spans="1:20" s="45" customFormat="1">
      <c r="A38" s="43" t="s">
        <v>98</v>
      </c>
      <c r="B38" s="44" t="s">
        <v>106</v>
      </c>
      <c r="C38" s="44"/>
      <c r="D38" s="44">
        <v>0</v>
      </c>
      <c r="E38" s="43">
        <v>0</v>
      </c>
      <c r="F38" s="43">
        <v>0</v>
      </c>
      <c r="G38" s="43">
        <v>0</v>
      </c>
      <c r="H38" s="43">
        <v>0</v>
      </c>
      <c r="I38" s="46">
        <f t="shared" si="2"/>
        <v>0</v>
      </c>
      <c r="J38" s="43">
        <v>0</v>
      </c>
      <c r="K38" s="43">
        <v>0</v>
      </c>
      <c r="L38" s="43">
        <f>+J38+K38</f>
        <v>0</v>
      </c>
      <c r="M38" s="46">
        <f t="shared" si="4"/>
        <v>0</v>
      </c>
      <c r="N38" s="43">
        <v>0</v>
      </c>
      <c r="O38" s="46">
        <f t="shared" si="5"/>
        <v>0</v>
      </c>
      <c r="P38" s="43">
        <v>0</v>
      </c>
      <c r="Q38" s="46">
        <v>0</v>
      </c>
      <c r="R38" s="43">
        <v>0</v>
      </c>
      <c r="S38" s="46">
        <v>0</v>
      </c>
      <c r="T38" s="43">
        <v>0</v>
      </c>
    </row>
    <row r="39" spans="1:20">
      <c r="A39" s="3" t="s">
        <v>107</v>
      </c>
      <c r="B39" s="33" t="s">
        <v>108</v>
      </c>
      <c r="C39" s="33"/>
      <c r="D39" s="16">
        <v>0</v>
      </c>
      <c r="E39" s="3">
        <v>0</v>
      </c>
      <c r="F39" s="3">
        <v>0</v>
      </c>
      <c r="G39" s="3">
        <v>0</v>
      </c>
      <c r="H39" s="3">
        <v>0</v>
      </c>
      <c r="I39" s="11">
        <f t="shared" si="2"/>
        <v>0</v>
      </c>
      <c r="J39" s="3">
        <v>0</v>
      </c>
      <c r="K39" s="3">
        <v>0</v>
      </c>
      <c r="L39" s="3">
        <f>+J39+K39</f>
        <v>0</v>
      </c>
      <c r="M39" s="11">
        <f t="shared" si="4"/>
        <v>0</v>
      </c>
      <c r="N39" s="3">
        <v>0</v>
      </c>
      <c r="O39" s="11">
        <f t="shared" si="5"/>
        <v>0</v>
      </c>
      <c r="P39" s="3">
        <v>0</v>
      </c>
      <c r="Q39" s="11">
        <v>0</v>
      </c>
      <c r="R39" s="3">
        <v>0</v>
      </c>
      <c r="S39" s="11">
        <v>0</v>
      </c>
      <c r="T39" s="3">
        <v>0</v>
      </c>
    </row>
    <row r="40" spans="1:20" s="5" customFormat="1">
      <c r="A40" s="9"/>
      <c r="B40" s="22" t="s">
        <v>109</v>
      </c>
      <c r="C40" s="22"/>
      <c r="D40" s="17">
        <f>+D28+D36+D37+D38+D39</f>
        <v>7</v>
      </c>
      <c r="E40" s="9">
        <f>SUM(E29:E39)</f>
        <v>149795</v>
      </c>
      <c r="F40" s="9">
        <f>+F28+F36+F37+F38+F39</f>
        <v>0</v>
      </c>
      <c r="G40" s="9">
        <f>+G28+G36+G37+G38+G39</f>
        <v>0</v>
      </c>
      <c r="H40" s="9">
        <f t="shared" ref="H40:T40" si="11">SUM(H29:H39)</f>
        <v>149795</v>
      </c>
      <c r="I40" s="27">
        <f t="shared" si="11"/>
        <v>2.2507963697559803</v>
      </c>
      <c r="J40" s="9">
        <f t="shared" si="11"/>
        <v>149795</v>
      </c>
      <c r="K40" s="9">
        <f t="shared" si="11"/>
        <v>0</v>
      </c>
      <c r="L40" s="9">
        <f t="shared" si="11"/>
        <v>149795</v>
      </c>
      <c r="M40" s="27">
        <f t="shared" si="11"/>
        <v>2.2507963697559803</v>
      </c>
      <c r="N40" s="9">
        <f t="shared" si="11"/>
        <v>0</v>
      </c>
      <c r="O40" s="27">
        <f t="shared" si="11"/>
        <v>2.2507963697559803</v>
      </c>
      <c r="P40" s="9">
        <f t="shared" si="11"/>
        <v>0</v>
      </c>
      <c r="Q40" s="9">
        <f t="shared" si="11"/>
        <v>0</v>
      </c>
      <c r="R40" s="9">
        <f t="shared" si="11"/>
        <v>0</v>
      </c>
      <c r="S40" s="9">
        <f t="shared" si="11"/>
        <v>0</v>
      </c>
      <c r="T40" s="9">
        <f t="shared" si="11"/>
        <v>113570</v>
      </c>
    </row>
    <row r="41" spans="1:20" s="5" customFormat="1" ht="75">
      <c r="A41" s="9"/>
      <c r="B41" s="22" t="s">
        <v>110</v>
      </c>
      <c r="C41" s="22"/>
      <c r="D41" s="17">
        <f>+(D18+D40)</f>
        <v>13</v>
      </c>
      <c r="E41" s="9">
        <f>+(E18+E40)</f>
        <v>311395</v>
      </c>
      <c r="F41" s="9">
        <f>+(F18+F40)</f>
        <v>0</v>
      </c>
      <c r="G41" s="9">
        <f>+(G18+G40)</f>
        <v>0</v>
      </c>
      <c r="H41" s="9">
        <f>+(H18+H40)</f>
        <v>311395</v>
      </c>
      <c r="I41" s="11">
        <f t="shared" si="2"/>
        <v>4.6789728332732299</v>
      </c>
      <c r="J41" s="9">
        <f>+(J18+J40)</f>
        <v>311395</v>
      </c>
      <c r="K41" s="9">
        <f>+(K18+K40)</f>
        <v>0</v>
      </c>
      <c r="L41" s="9">
        <f>+(L18+L40)</f>
        <v>311395</v>
      </c>
      <c r="M41" s="11">
        <f t="shared" si="4"/>
        <v>4.6789728332732299</v>
      </c>
      <c r="N41" s="9">
        <f>+(N18+N40)</f>
        <v>0</v>
      </c>
      <c r="O41" s="11">
        <f t="shared" si="5"/>
        <v>4.6789728332732299</v>
      </c>
      <c r="P41" s="9">
        <f>+(P18+P40)</f>
        <v>0</v>
      </c>
      <c r="Q41" s="12">
        <v>0</v>
      </c>
      <c r="R41" s="9">
        <f>+(R18+R40)</f>
        <v>0</v>
      </c>
      <c r="S41" s="12">
        <f>SUM(R41/H41*100)</f>
        <v>0</v>
      </c>
      <c r="T41" s="9">
        <f>+(T18+T40)</f>
        <v>272895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rintOptions horizontalCentered="1" verticalCentered="1"/>
  <pageMargins left="0" right="0" top="0.25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7"/>
  <sheetViews>
    <sheetView topLeftCell="A31" workbookViewId="0">
      <selection activeCell="F48" sqref="F48"/>
    </sheetView>
  </sheetViews>
  <sheetFormatPr defaultRowHeight="18.75"/>
  <cols>
    <col min="1" max="1" width="10.7109375" style="21" customWidth="1"/>
    <col min="2" max="2" width="29.5703125" style="67" customWidth="1"/>
    <col min="3" max="3" width="8.7109375" style="21" hidden="1" customWidth="1"/>
    <col min="4" max="4" width="8.85546875" style="62" customWidth="1"/>
    <col min="5" max="5" width="11.28515625" style="62" customWidth="1"/>
    <col min="6" max="6" width="15.28515625" style="21" customWidth="1"/>
    <col min="7" max="7" width="16.7109375" style="21" customWidth="1"/>
    <col min="8" max="8" width="15.28515625" style="21" customWidth="1"/>
    <col min="9" max="9" width="12.7109375" style="21" customWidth="1"/>
    <col min="10" max="10" width="10" style="21" customWidth="1"/>
    <col min="11" max="11" width="8.5703125" style="21" customWidth="1"/>
    <col min="12" max="12" width="8.42578125" style="21" customWidth="1"/>
    <col min="13" max="13" width="9.5703125" style="21" customWidth="1"/>
    <col min="14" max="14" width="11.28515625" style="21" customWidth="1"/>
    <col min="15" max="15" width="14.5703125" style="21" customWidth="1"/>
    <col min="16" max="16" width="7.28515625" style="21" customWidth="1"/>
    <col min="17" max="17" width="11.140625" style="21" customWidth="1"/>
    <col min="18" max="18" width="9.28515625" style="21" customWidth="1"/>
    <col min="19" max="19" width="7.7109375" style="21" customWidth="1"/>
    <col min="20" max="20" width="12.28515625" style="21" customWidth="1"/>
    <col min="21" max="16384" width="9.140625" style="21"/>
  </cols>
  <sheetData>
    <row r="1" spans="1:20" s="20" customFormat="1">
      <c r="A1" s="20" t="s">
        <v>111</v>
      </c>
      <c r="B1" s="35"/>
      <c r="D1" s="62"/>
      <c r="E1" s="62"/>
    </row>
    <row r="3" spans="1:20" ht="135">
      <c r="A3" s="47" t="s">
        <v>30</v>
      </c>
      <c r="B3" s="47" t="s">
        <v>79</v>
      </c>
      <c r="C3" s="47" t="s">
        <v>80</v>
      </c>
      <c r="D3" s="63" t="s">
        <v>33</v>
      </c>
      <c r="E3" s="63" t="s">
        <v>34</v>
      </c>
      <c r="F3" s="47" t="s">
        <v>35</v>
      </c>
      <c r="G3" s="47" t="s">
        <v>36</v>
      </c>
      <c r="H3" s="47" t="s">
        <v>81</v>
      </c>
      <c r="I3" s="47" t="s">
        <v>112</v>
      </c>
      <c r="J3" s="77" t="s">
        <v>39</v>
      </c>
      <c r="K3" s="77"/>
      <c r="L3" s="77"/>
      <c r="M3" s="77"/>
      <c r="N3" s="47" t="s">
        <v>40</v>
      </c>
      <c r="O3" s="47" t="s">
        <v>41</v>
      </c>
      <c r="P3" s="77" t="s">
        <v>42</v>
      </c>
      <c r="Q3" s="77"/>
      <c r="R3" s="77" t="s">
        <v>43</v>
      </c>
      <c r="S3" s="77"/>
      <c r="T3" s="47" t="s">
        <v>44</v>
      </c>
    </row>
    <row r="4" spans="1:20" ht="30" customHeight="1">
      <c r="A4" s="17"/>
      <c r="B4" s="22"/>
      <c r="C4" s="17"/>
      <c r="D4" s="64"/>
      <c r="E4" s="64"/>
      <c r="F4" s="17"/>
      <c r="G4" s="17"/>
      <c r="H4" s="17"/>
      <c r="I4" s="17"/>
      <c r="J4" s="78" t="s">
        <v>45</v>
      </c>
      <c r="K4" s="78"/>
      <c r="L4" s="78"/>
      <c r="M4" s="47" t="s">
        <v>46</v>
      </c>
      <c r="N4" s="22"/>
      <c r="O4" s="17"/>
      <c r="P4" s="23" t="s">
        <v>47</v>
      </c>
      <c r="Q4" s="47" t="s">
        <v>48</v>
      </c>
      <c r="R4" s="47" t="s">
        <v>47</v>
      </c>
      <c r="S4" s="47" t="s">
        <v>48</v>
      </c>
      <c r="T4" s="17"/>
    </row>
    <row r="5" spans="1:20">
      <c r="A5" s="17"/>
      <c r="B5" s="22"/>
      <c r="C5" s="17"/>
      <c r="D5" s="64"/>
      <c r="E5" s="64"/>
      <c r="F5" s="17"/>
      <c r="G5" s="17"/>
      <c r="H5" s="17"/>
      <c r="I5" s="17"/>
      <c r="J5" s="47" t="s">
        <v>49</v>
      </c>
      <c r="K5" s="47" t="s">
        <v>50</v>
      </c>
      <c r="L5" s="47" t="s">
        <v>51</v>
      </c>
      <c r="M5" s="17"/>
      <c r="N5" s="17"/>
      <c r="O5" s="17"/>
      <c r="P5" s="17"/>
      <c r="Q5" s="17"/>
      <c r="R5" s="17"/>
      <c r="S5" s="17"/>
      <c r="T5" s="17"/>
    </row>
    <row r="6" spans="1:20">
      <c r="A6" s="48"/>
      <c r="B6" s="36" t="s">
        <v>52</v>
      </c>
      <c r="C6" s="48" t="s">
        <v>53</v>
      </c>
      <c r="D6" s="65" t="s">
        <v>54</v>
      </c>
      <c r="E6" s="65" t="s">
        <v>55</v>
      </c>
      <c r="F6" s="48" t="s">
        <v>56</v>
      </c>
      <c r="G6" s="48" t="s">
        <v>57</v>
      </c>
      <c r="H6" s="48" t="s">
        <v>58</v>
      </c>
      <c r="I6" s="48" t="s">
        <v>59</v>
      </c>
      <c r="J6" s="79" t="s">
        <v>60</v>
      </c>
      <c r="K6" s="79"/>
      <c r="L6" s="79"/>
      <c r="M6" s="79"/>
      <c r="N6" s="48" t="s">
        <v>61</v>
      </c>
      <c r="O6" s="48" t="s">
        <v>62</v>
      </c>
      <c r="P6" s="79" t="s">
        <v>63</v>
      </c>
      <c r="Q6" s="79"/>
      <c r="R6" s="79" t="s">
        <v>64</v>
      </c>
      <c r="S6" s="79"/>
      <c r="T6" s="48" t="s">
        <v>65</v>
      </c>
    </row>
    <row r="7" spans="1:20">
      <c r="A7" s="66" t="s">
        <v>84</v>
      </c>
      <c r="B7" s="22" t="s">
        <v>105</v>
      </c>
      <c r="C7" s="17"/>
      <c r="D7" s="64"/>
      <c r="E7" s="6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24" customHeight="1">
      <c r="A8" s="17" t="s">
        <v>86</v>
      </c>
      <c r="B8" s="22" t="s">
        <v>113</v>
      </c>
      <c r="C8" s="17"/>
      <c r="D8" s="64">
        <v>6</v>
      </c>
      <c r="E8" s="64">
        <v>5900</v>
      </c>
      <c r="F8" s="17">
        <v>0</v>
      </c>
      <c r="G8" s="17">
        <v>0</v>
      </c>
      <c r="H8" s="17">
        <f>E8</f>
        <v>5900</v>
      </c>
      <c r="I8" s="24">
        <f>SUM(H8/6655200*100)</f>
        <v>8.8652482269503549E-2</v>
      </c>
      <c r="J8" s="17">
        <f>H8</f>
        <v>5900</v>
      </c>
      <c r="K8" s="17">
        <v>0</v>
      </c>
      <c r="L8" s="17">
        <f t="shared" ref="L8:L15" si="0">+J8+K8</f>
        <v>5900</v>
      </c>
      <c r="M8" s="24">
        <f>SUM(L8/6655200*100)</f>
        <v>8.8652482269503549E-2</v>
      </c>
      <c r="N8" s="17">
        <v>0</v>
      </c>
      <c r="O8" s="24">
        <f>SUM((H8+N8)/6655200*100)</f>
        <v>8.8652482269503549E-2</v>
      </c>
      <c r="P8" s="17">
        <v>0</v>
      </c>
      <c r="Q8" s="24">
        <v>0</v>
      </c>
      <c r="R8" s="17" t="s">
        <v>70</v>
      </c>
      <c r="S8" s="17" t="s">
        <v>70</v>
      </c>
      <c r="T8" s="17">
        <v>0</v>
      </c>
    </row>
    <row r="9" spans="1:20">
      <c r="A9" s="17" t="s">
        <v>94</v>
      </c>
      <c r="B9" s="22" t="s">
        <v>114</v>
      </c>
      <c r="C9" s="17"/>
      <c r="D9" s="64">
        <v>0</v>
      </c>
      <c r="E9" s="64">
        <v>0</v>
      </c>
      <c r="F9" s="17">
        <v>0</v>
      </c>
      <c r="G9" s="17">
        <v>0</v>
      </c>
      <c r="H9" s="17">
        <v>0</v>
      </c>
      <c r="I9" s="24">
        <f t="shared" ref="I9:I15" si="1">SUM(H9/6655200*100)</f>
        <v>0</v>
      </c>
      <c r="J9" s="17">
        <f t="shared" ref="J9:J15" si="2">H9</f>
        <v>0</v>
      </c>
      <c r="K9" s="17">
        <v>0</v>
      </c>
      <c r="L9" s="17">
        <f t="shared" si="0"/>
        <v>0</v>
      </c>
      <c r="M9" s="24">
        <v>0</v>
      </c>
      <c r="N9" s="17">
        <v>0</v>
      </c>
      <c r="O9" s="24">
        <f t="shared" ref="O9:O15" si="3">SUM((H9+N9)/6655200*100)</f>
        <v>0</v>
      </c>
      <c r="P9" s="17">
        <v>0</v>
      </c>
      <c r="Q9" s="24">
        <v>0</v>
      </c>
      <c r="R9" s="17" t="s">
        <v>70</v>
      </c>
      <c r="S9" s="17" t="s">
        <v>70</v>
      </c>
      <c r="T9" s="17">
        <v>0</v>
      </c>
    </row>
    <row r="10" spans="1:20">
      <c r="A10" s="17" t="s">
        <v>96</v>
      </c>
      <c r="B10" s="22" t="s">
        <v>115</v>
      </c>
      <c r="C10" s="17"/>
      <c r="D10" s="64">
        <v>0</v>
      </c>
      <c r="E10" s="64">
        <v>0</v>
      </c>
      <c r="F10" s="17">
        <v>0</v>
      </c>
      <c r="G10" s="17">
        <v>0</v>
      </c>
      <c r="H10" s="17">
        <v>0</v>
      </c>
      <c r="I10" s="24">
        <f t="shared" si="1"/>
        <v>0</v>
      </c>
      <c r="J10" s="17">
        <f t="shared" si="2"/>
        <v>0</v>
      </c>
      <c r="K10" s="17">
        <v>0</v>
      </c>
      <c r="L10" s="17">
        <f t="shared" si="0"/>
        <v>0</v>
      </c>
      <c r="M10" s="24">
        <v>0</v>
      </c>
      <c r="N10" s="17">
        <v>0</v>
      </c>
      <c r="O10" s="24">
        <f t="shared" si="3"/>
        <v>0</v>
      </c>
      <c r="P10" s="17">
        <v>0</v>
      </c>
      <c r="Q10" s="24">
        <v>0</v>
      </c>
      <c r="R10" s="17" t="s">
        <v>70</v>
      </c>
      <c r="S10" s="17" t="s">
        <v>70</v>
      </c>
      <c r="T10" s="17">
        <v>0</v>
      </c>
    </row>
    <row r="11" spans="1:20" ht="30.75">
      <c r="A11" s="17" t="s">
        <v>98</v>
      </c>
      <c r="B11" s="22" t="s">
        <v>116</v>
      </c>
      <c r="C11" s="17"/>
      <c r="D11" s="64">
        <v>0</v>
      </c>
      <c r="E11" s="64">
        <v>0</v>
      </c>
      <c r="F11" s="17">
        <v>0</v>
      </c>
      <c r="G11" s="17">
        <v>0</v>
      </c>
      <c r="H11" s="17">
        <v>0</v>
      </c>
      <c r="I11" s="24">
        <f t="shared" si="1"/>
        <v>0</v>
      </c>
      <c r="J11" s="17">
        <f t="shared" si="2"/>
        <v>0</v>
      </c>
      <c r="K11" s="17">
        <v>0</v>
      </c>
      <c r="L11" s="17">
        <f t="shared" si="0"/>
        <v>0</v>
      </c>
      <c r="M11" s="24">
        <v>0</v>
      </c>
      <c r="N11" s="17">
        <v>0</v>
      </c>
      <c r="O11" s="24">
        <f t="shared" si="3"/>
        <v>0</v>
      </c>
      <c r="P11" s="17">
        <v>0</v>
      </c>
      <c r="Q11" s="24">
        <v>0</v>
      </c>
      <c r="R11" s="17" t="s">
        <v>70</v>
      </c>
      <c r="S11" s="17" t="s">
        <v>70</v>
      </c>
      <c r="T11" s="17">
        <v>0</v>
      </c>
    </row>
    <row r="12" spans="1:20" ht="24" customHeight="1">
      <c r="A12" s="17" t="s">
        <v>107</v>
      </c>
      <c r="B12" s="22" t="s">
        <v>117</v>
      </c>
      <c r="C12" s="17"/>
      <c r="D12" s="64">
        <v>4</v>
      </c>
      <c r="E12" s="64">
        <v>2800</v>
      </c>
      <c r="F12" s="17">
        <v>0</v>
      </c>
      <c r="G12" s="17">
        <v>0</v>
      </c>
      <c r="H12" s="17">
        <f>E12</f>
        <v>2800</v>
      </c>
      <c r="I12" s="24">
        <f t="shared" si="1"/>
        <v>4.207236446688304E-2</v>
      </c>
      <c r="J12" s="17">
        <f t="shared" si="2"/>
        <v>2800</v>
      </c>
      <c r="K12" s="17">
        <v>0</v>
      </c>
      <c r="L12" s="17">
        <f t="shared" si="0"/>
        <v>2800</v>
      </c>
      <c r="M12" s="24">
        <f>SUM(L12/6655200*100)</f>
        <v>4.207236446688304E-2</v>
      </c>
      <c r="N12" s="17">
        <v>0</v>
      </c>
      <c r="O12" s="24">
        <f t="shared" si="3"/>
        <v>4.207236446688304E-2</v>
      </c>
      <c r="P12" s="17">
        <v>0</v>
      </c>
      <c r="Q12" s="24">
        <v>0</v>
      </c>
      <c r="R12" s="17" t="s">
        <v>70</v>
      </c>
      <c r="S12" s="17" t="s">
        <v>70</v>
      </c>
      <c r="T12" s="17">
        <v>0</v>
      </c>
    </row>
    <row r="13" spans="1:20" ht="24" customHeight="1">
      <c r="A13" s="17" t="s">
        <v>118</v>
      </c>
      <c r="B13" s="22" t="s">
        <v>97</v>
      </c>
      <c r="C13" s="17"/>
      <c r="D13" s="64">
        <v>1</v>
      </c>
      <c r="E13" s="64">
        <v>600</v>
      </c>
      <c r="F13" s="17">
        <v>0</v>
      </c>
      <c r="G13" s="17">
        <v>0</v>
      </c>
      <c r="H13" s="17">
        <f>E13</f>
        <v>600</v>
      </c>
      <c r="I13" s="24">
        <f t="shared" si="1"/>
        <v>9.0155066714749377E-3</v>
      </c>
      <c r="J13" s="17">
        <f t="shared" si="2"/>
        <v>600</v>
      </c>
      <c r="K13" s="17">
        <v>0</v>
      </c>
      <c r="L13" s="17">
        <f t="shared" si="0"/>
        <v>600</v>
      </c>
      <c r="M13" s="24">
        <f>SUM(L13/6655200*100)</f>
        <v>9.0155066714749377E-3</v>
      </c>
      <c r="N13" s="17">
        <v>0</v>
      </c>
      <c r="O13" s="24">
        <f t="shared" si="3"/>
        <v>9.0155066714749377E-3</v>
      </c>
      <c r="P13" s="17">
        <v>0</v>
      </c>
      <c r="Q13" s="24">
        <v>0</v>
      </c>
      <c r="R13" s="17" t="s">
        <v>70</v>
      </c>
      <c r="S13" s="17" t="s">
        <v>70</v>
      </c>
      <c r="T13" s="17">
        <v>0</v>
      </c>
    </row>
    <row r="14" spans="1:20">
      <c r="A14" s="17" t="s">
        <v>119</v>
      </c>
      <c r="B14" s="22" t="s">
        <v>120</v>
      </c>
      <c r="C14" s="17"/>
      <c r="D14" s="64">
        <v>0</v>
      </c>
      <c r="E14" s="64">
        <v>0</v>
      </c>
      <c r="F14" s="17">
        <v>0</v>
      </c>
      <c r="G14" s="17">
        <v>0</v>
      </c>
      <c r="H14" s="17">
        <v>0</v>
      </c>
      <c r="I14" s="24">
        <f t="shared" si="1"/>
        <v>0</v>
      </c>
      <c r="J14" s="17">
        <f t="shared" si="2"/>
        <v>0</v>
      </c>
      <c r="K14" s="17">
        <v>0</v>
      </c>
      <c r="L14" s="17">
        <f t="shared" si="0"/>
        <v>0</v>
      </c>
      <c r="M14" s="24">
        <v>0</v>
      </c>
      <c r="N14" s="17">
        <v>0</v>
      </c>
      <c r="O14" s="24">
        <f t="shared" si="3"/>
        <v>0</v>
      </c>
      <c r="P14" s="17">
        <v>0</v>
      </c>
      <c r="Q14" s="24">
        <v>0</v>
      </c>
      <c r="R14" s="17" t="s">
        <v>70</v>
      </c>
      <c r="S14" s="17" t="s">
        <v>70</v>
      </c>
      <c r="T14" s="17">
        <v>0</v>
      </c>
    </row>
    <row r="15" spans="1:20" ht="30.75">
      <c r="A15" s="17" t="s">
        <v>121</v>
      </c>
      <c r="B15" s="22" t="s">
        <v>122</v>
      </c>
      <c r="C15" s="17"/>
      <c r="D15" s="64">
        <v>0</v>
      </c>
      <c r="E15" s="64">
        <v>0</v>
      </c>
      <c r="F15" s="17">
        <v>0</v>
      </c>
      <c r="G15" s="17">
        <v>0</v>
      </c>
      <c r="H15" s="17">
        <v>0</v>
      </c>
      <c r="I15" s="24">
        <f t="shared" si="1"/>
        <v>0</v>
      </c>
      <c r="J15" s="17">
        <f t="shared" si="2"/>
        <v>0</v>
      </c>
      <c r="K15" s="17">
        <v>0</v>
      </c>
      <c r="L15" s="17">
        <f t="shared" si="0"/>
        <v>0</v>
      </c>
      <c r="M15" s="24">
        <v>0</v>
      </c>
      <c r="N15" s="17">
        <v>0</v>
      </c>
      <c r="O15" s="24">
        <f t="shared" si="3"/>
        <v>0</v>
      </c>
      <c r="P15" s="17">
        <v>0</v>
      </c>
      <c r="Q15" s="24">
        <v>0</v>
      </c>
      <c r="R15" s="17" t="s">
        <v>70</v>
      </c>
      <c r="S15" s="17" t="s">
        <v>70</v>
      </c>
      <c r="T15" s="17">
        <v>0</v>
      </c>
    </row>
    <row r="16" spans="1:20">
      <c r="A16" s="17" t="s">
        <v>123</v>
      </c>
      <c r="B16" s="22" t="s">
        <v>99</v>
      </c>
      <c r="C16" s="17"/>
      <c r="D16" s="64"/>
      <c r="E16" s="64"/>
      <c r="F16" s="17"/>
      <c r="G16" s="17"/>
      <c r="H16" s="17"/>
      <c r="I16" s="24"/>
      <c r="J16" s="17"/>
      <c r="K16" s="17"/>
      <c r="L16" s="17"/>
      <c r="M16" s="24"/>
      <c r="N16" s="17"/>
      <c r="O16" s="24"/>
      <c r="P16" s="17"/>
      <c r="Q16" s="17"/>
      <c r="R16" s="17"/>
      <c r="S16" s="17"/>
      <c r="T16" s="17"/>
    </row>
    <row r="17" spans="1:20" ht="27.75" customHeight="1">
      <c r="A17" s="17"/>
      <c r="B17" s="22" t="s">
        <v>124</v>
      </c>
      <c r="C17" s="17"/>
      <c r="D17" s="64">
        <f t="shared" ref="D17:P17" si="4">+D8+D9+D10+D11+D12+D13+D14+D15</f>
        <v>11</v>
      </c>
      <c r="E17" s="64">
        <f t="shared" si="4"/>
        <v>9300</v>
      </c>
      <c r="F17" s="17">
        <f t="shared" si="4"/>
        <v>0</v>
      </c>
      <c r="G17" s="17">
        <f t="shared" si="4"/>
        <v>0</v>
      </c>
      <c r="H17" s="17">
        <f t="shared" si="4"/>
        <v>9300</v>
      </c>
      <c r="I17" s="24">
        <f t="shared" si="4"/>
        <v>0.13974035340786153</v>
      </c>
      <c r="J17" s="17">
        <f t="shared" si="4"/>
        <v>9300</v>
      </c>
      <c r="K17" s="17">
        <f t="shared" si="4"/>
        <v>0</v>
      </c>
      <c r="L17" s="17">
        <f t="shared" si="4"/>
        <v>9300</v>
      </c>
      <c r="M17" s="24">
        <f>+M8+M9+M10+M11+M12+M13+M14+M15</f>
        <v>0.13974035340786153</v>
      </c>
      <c r="N17" s="17">
        <f t="shared" si="4"/>
        <v>0</v>
      </c>
      <c r="O17" s="24">
        <f t="shared" ref="O17:O19" si="5">SUM((H17+N17)/6655200*100)</f>
        <v>0.13974035340786153</v>
      </c>
      <c r="P17" s="17">
        <f t="shared" si="4"/>
        <v>0</v>
      </c>
      <c r="Q17" s="24">
        <v>0</v>
      </c>
      <c r="R17" s="17" t="s">
        <v>70</v>
      </c>
      <c r="S17" s="17" t="s">
        <v>70</v>
      </c>
      <c r="T17" s="17">
        <f>+T8+T9+T10+T11+T12+T13+T14+T15</f>
        <v>0</v>
      </c>
    </row>
    <row r="18" spans="1:20" ht="45.75">
      <c r="A18" s="66" t="s">
        <v>101</v>
      </c>
      <c r="B18" s="22" t="s">
        <v>125</v>
      </c>
      <c r="C18" s="17"/>
      <c r="D18" s="64">
        <v>0</v>
      </c>
      <c r="E18" s="64">
        <v>0</v>
      </c>
      <c r="F18" s="17">
        <v>0</v>
      </c>
      <c r="G18" s="17">
        <v>0</v>
      </c>
      <c r="H18" s="17">
        <v>0</v>
      </c>
      <c r="I18" s="24">
        <f t="shared" ref="I18" si="6">SUM(H18/6655200*100)</f>
        <v>0</v>
      </c>
      <c r="J18" s="17">
        <v>0</v>
      </c>
      <c r="K18" s="17">
        <v>0</v>
      </c>
      <c r="L18" s="17">
        <f>+J18+K18</f>
        <v>0</v>
      </c>
      <c r="M18" s="24">
        <f>SUM(L18/13310400*100)</f>
        <v>0</v>
      </c>
      <c r="N18" s="17">
        <v>0</v>
      </c>
      <c r="O18" s="24">
        <f t="shared" si="5"/>
        <v>0</v>
      </c>
      <c r="P18" s="17">
        <v>0</v>
      </c>
      <c r="Q18" s="24">
        <v>0</v>
      </c>
      <c r="R18" s="17" t="s">
        <v>70</v>
      </c>
      <c r="S18" s="17" t="s">
        <v>70</v>
      </c>
      <c r="T18" s="17">
        <v>0</v>
      </c>
    </row>
    <row r="19" spans="1:20">
      <c r="A19" s="17"/>
      <c r="B19" s="22" t="s">
        <v>126</v>
      </c>
      <c r="C19" s="17"/>
      <c r="D19" s="64">
        <f t="shared" ref="D19:P19" si="7">+D18</f>
        <v>0</v>
      </c>
      <c r="E19" s="64">
        <f t="shared" si="7"/>
        <v>0</v>
      </c>
      <c r="F19" s="17">
        <f t="shared" si="7"/>
        <v>0</v>
      </c>
      <c r="G19" s="17">
        <f t="shared" si="7"/>
        <v>0</v>
      </c>
      <c r="H19" s="17">
        <f t="shared" si="7"/>
        <v>0</v>
      </c>
      <c r="I19" s="24">
        <f t="shared" si="7"/>
        <v>0</v>
      </c>
      <c r="J19" s="17">
        <f t="shared" si="7"/>
        <v>0</v>
      </c>
      <c r="K19" s="17">
        <f t="shared" si="7"/>
        <v>0</v>
      </c>
      <c r="L19" s="17">
        <f t="shared" si="7"/>
        <v>0</v>
      </c>
      <c r="M19" s="24">
        <f t="shared" si="7"/>
        <v>0</v>
      </c>
      <c r="N19" s="17">
        <f t="shared" si="7"/>
        <v>0</v>
      </c>
      <c r="O19" s="24">
        <f t="shared" si="5"/>
        <v>0</v>
      </c>
      <c r="P19" s="17">
        <f t="shared" si="7"/>
        <v>0</v>
      </c>
      <c r="Q19" s="24">
        <v>0</v>
      </c>
      <c r="R19" s="17" t="str">
        <f>+R18</f>
        <v>NA</v>
      </c>
      <c r="S19" s="17" t="str">
        <f>+S18</f>
        <v>NA</v>
      </c>
      <c r="T19" s="17">
        <f>+T18</f>
        <v>0</v>
      </c>
    </row>
    <row r="20" spans="1:20">
      <c r="A20" s="66" t="s">
        <v>127</v>
      </c>
      <c r="B20" s="22" t="s">
        <v>128</v>
      </c>
      <c r="C20" s="17"/>
      <c r="D20" s="64"/>
      <c r="E20" s="64"/>
      <c r="F20" s="17"/>
      <c r="G20" s="17"/>
      <c r="H20" s="17"/>
      <c r="I20" s="24"/>
      <c r="J20" s="17"/>
      <c r="K20" s="17"/>
      <c r="L20" s="17"/>
      <c r="M20" s="24"/>
      <c r="N20" s="17"/>
      <c r="O20" s="24"/>
      <c r="P20" s="17"/>
      <c r="Q20" s="17"/>
      <c r="R20" s="17"/>
      <c r="S20" s="17"/>
      <c r="T20" s="17"/>
    </row>
    <row r="21" spans="1:20" ht="57" customHeight="1">
      <c r="A21" s="66" t="s">
        <v>86</v>
      </c>
      <c r="B21" s="22" t="s">
        <v>129</v>
      </c>
      <c r="C21" s="17"/>
      <c r="D21" s="64">
        <v>10607</v>
      </c>
      <c r="E21" s="64">
        <v>5310037</v>
      </c>
      <c r="F21" s="17">
        <v>0</v>
      </c>
      <c r="G21" s="17">
        <v>0</v>
      </c>
      <c r="H21" s="17">
        <f>E21</f>
        <v>5310037</v>
      </c>
      <c r="I21" s="24">
        <f>SUM(H21/6655200*100)</f>
        <v>79.787789998797933</v>
      </c>
      <c r="J21" s="17">
        <f>H21</f>
        <v>5310037</v>
      </c>
      <c r="K21" s="17">
        <v>0</v>
      </c>
      <c r="L21" s="17">
        <f t="shared" ref="L21:L24" si="8">+J21+K21</f>
        <v>5310037</v>
      </c>
      <c r="M21" s="24">
        <f>SUM(L21/6655200*100)</f>
        <v>79.787789998797933</v>
      </c>
      <c r="N21" s="17">
        <v>0</v>
      </c>
      <c r="O21" s="24">
        <f t="shared" ref="O21:O24" si="9">SUM((H21+N21)/6655200*100)</f>
        <v>79.787789998797933</v>
      </c>
      <c r="P21" s="17">
        <v>0</v>
      </c>
      <c r="Q21" s="24">
        <v>0</v>
      </c>
      <c r="R21" s="17" t="s">
        <v>70</v>
      </c>
      <c r="S21" s="17" t="s">
        <v>70</v>
      </c>
      <c r="T21" s="17">
        <v>4683532</v>
      </c>
    </row>
    <row r="22" spans="1:20" ht="55.5" customHeight="1">
      <c r="A22" s="17"/>
      <c r="B22" s="22" t="s">
        <v>130</v>
      </c>
      <c r="C22" s="17"/>
      <c r="D22" s="64">
        <v>2</v>
      </c>
      <c r="E22" s="64">
        <v>452141</v>
      </c>
      <c r="F22" s="17">
        <v>0</v>
      </c>
      <c r="G22" s="17">
        <v>0</v>
      </c>
      <c r="H22" s="17">
        <f>E22</f>
        <v>452141</v>
      </c>
      <c r="I22" s="24">
        <f>SUM(H22/6655200*100)</f>
        <v>6.7938003365789159</v>
      </c>
      <c r="J22" s="17">
        <f>H22</f>
        <v>452141</v>
      </c>
      <c r="K22" s="17">
        <v>0</v>
      </c>
      <c r="L22" s="17">
        <f t="shared" si="8"/>
        <v>452141</v>
      </c>
      <c r="M22" s="24">
        <f t="shared" ref="M22:M24" si="10">SUM(L22/6655200*100)</f>
        <v>6.7938003365789159</v>
      </c>
      <c r="N22" s="17">
        <v>0</v>
      </c>
      <c r="O22" s="24">
        <f t="shared" si="9"/>
        <v>6.7938003365789159</v>
      </c>
      <c r="P22" s="17">
        <v>0</v>
      </c>
      <c r="Q22" s="24">
        <v>0</v>
      </c>
      <c r="R22" s="17" t="s">
        <v>70</v>
      </c>
      <c r="S22" s="17" t="s">
        <v>70</v>
      </c>
      <c r="T22" s="17">
        <v>452141</v>
      </c>
    </row>
    <row r="23" spans="1:20" ht="37.5" customHeight="1">
      <c r="A23" s="17"/>
      <c r="B23" s="22" t="s">
        <v>162</v>
      </c>
      <c r="C23" s="17"/>
      <c r="D23" s="64">
        <v>1</v>
      </c>
      <c r="E23" s="64">
        <v>249641</v>
      </c>
      <c r="F23" s="17">
        <v>0</v>
      </c>
      <c r="G23" s="17">
        <v>0</v>
      </c>
      <c r="H23" s="17">
        <f>E23</f>
        <v>249641</v>
      </c>
      <c r="I23" s="24">
        <f>H23*100/6655200</f>
        <v>3.7510668349561245</v>
      </c>
      <c r="J23" s="17">
        <f>H23</f>
        <v>249641</v>
      </c>
      <c r="K23" s="17">
        <v>0</v>
      </c>
      <c r="L23" s="17">
        <f t="shared" ref="L23" si="11">+J23+K23</f>
        <v>249641</v>
      </c>
      <c r="M23" s="24">
        <f t="shared" ref="M23" si="12">SUM(L23/6655200*100)</f>
        <v>3.7510668349561245</v>
      </c>
      <c r="N23" s="17">
        <v>0</v>
      </c>
      <c r="O23" s="24">
        <f t="shared" ref="O23" si="13">SUM((H23+N23)/6655200*100)</f>
        <v>3.7510668349561245</v>
      </c>
      <c r="P23" s="17">
        <v>0</v>
      </c>
      <c r="Q23" s="24">
        <f>SUM(P23/H23*100)</f>
        <v>0</v>
      </c>
      <c r="R23" s="17" t="s">
        <v>70</v>
      </c>
      <c r="S23" s="17" t="s">
        <v>70</v>
      </c>
      <c r="T23" s="17">
        <v>249642</v>
      </c>
    </row>
    <row r="24" spans="1:20" ht="39" customHeight="1">
      <c r="A24" s="17"/>
      <c r="B24" s="22" t="s">
        <v>155</v>
      </c>
      <c r="C24" s="17"/>
      <c r="D24" s="64">
        <v>1</v>
      </c>
      <c r="E24" s="64">
        <v>202500</v>
      </c>
      <c r="F24" s="17">
        <v>0</v>
      </c>
      <c r="G24" s="17">
        <v>0</v>
      </c>
      <c r="H24" s="17">
        <v>202500</v>
      </c>
      <c r="I24" s="24">
        <f>H24*100/6655200</f>
        <v>3.042733501622791</v>
      </c>
      <c r="J24" s="17">
        <f>H24</f>
        <v>202500</v>
      </c>
      <c r="K24" s="17">
        <v>0</v>
      </c>
      <c r="L24" s="17">
        <f t="shared" si="8"/>
        <v>202500</v>
      </c>
      <c r="M24" s="24">
        <f t="shared" si="10"/>
        <v>3.042733501622791</v>
      </c>
      <c r="N24" s="17">
        <v>0</v>
      </c>
      <c r="O24" s="24">
        <f t="shared" si="9"/>
        <v>3.042733501622791</v>
      </c>
      <c r="P24" s="17">
        <v>0</v>
      </c>
      <c r="Q24" s="24">
        <f>SUM(P24/H24*100)</f>
        <v>0</v>
      </c>
      <c r="R24" s="17" t="s">
        <v>70</v>
      </c>
      <c r="S24" s="17" t="s">
        <v>70</v>
      </c>
      <c r="T24" s="17">
        <v>202500</v>
      </c>
    </row>
    <row r="25" spans="1:20">
      <c r="A25" s="17"/>
      <c r="B25" s="22"/>
      <c r="C25" s="17"/>
      <c r="D25" s="64"/>
      <c r="E25" s="64"/>
      <c r="F25" s="17"/>
      <c r="G25" s="17"/>
      <c r="H25" s="17"/>
      <c r="I25" s="24"/>
      <c r="J25" s="17"/>
      <c r="K25" s="17"/>
      <c r="L25" s="17"/>
      <c r="M25" s="24"/>
      <c r="N25" s="17"/>
      <c r="O25" s="24"/>
      <c r="P25" s="17"/>
      <c r="Q25" s="17"/>
      <c r="R25" s="17"/>
      <c r="S25" s="17"/>
      <c r="T25" s="17"/>
    </row>
    <row r="26" spans="1:20">
      <c r="A26" s="17" t="s">
        <v>94</v>
      </c>
      <c r="B26" s="22" t="s">
        <v>131</v>
      </c>
      <c r="C26" s="17"/>
      <c r="D26" s="64">
        <v>0</v>
      </c>
      <c r="E26" s="64">
        <v>0</v>
      </c>
      <c r="F26" s="17">
        <v>0</v>
      </c>
      <c r="G26" s="17">
        <v>0</v>
      </c>
      <c r="H26" s="17">
        <v>0</v>
      </c>
      <c r="I26" s="24">
        <f t="shared" ref="I26:I28" si="14">SUM(H26/6655200*100)</f>
        <v>0</v>
      </c>
      <c r="J26" s="17">
        <v>0</v>
      </c>
      <c r="K26" s="17">
        <v>0</v>
      </c>
      <c r="L26" s="17">
        <f>+J26+K26</f>
        <v>0</v>
      </c>
      <c r="M26" s="24">
        <f>SUM(L26/13310400*100)</f>
        <v>0</v>
      </c>
      <c r="N26" s="17">
        <v>0</v>
      </c>
      <c r="O26" s="24">
        <f t="shared" ref="O26:O28" si="15">SUM((H26+N26)/6655200*100)</f>
        <v>0</v>
      </c>
      <c r="P26" s="17">
        <v>0</v>
      </c>
      <c r="Q26" s="24">
        <v>0</v>
      </c>
      <c r="R26" s="17" t="s">
        <v>70</v>
      </c>
      <c r="S26" s="17" t="s">
        <v>70</v>
      </c>
      <c r="T26" s="17">
        <v>0</v>
      </c>
    </row>
    <row r="27" spans="1:20">
      <c r="A27" s="17" t="s">
        <v>96</v>
      </c>
      <c r="B27" s="22" t="s">
        <v>132</v>
      </c>
      <c r="C27" s="17"/>
      <c r="D27" s="64">
        <v>0</v>
      </c>
      <c r="E27" s="64">
        <v>0</v>
      </c>
      <c r="F27" s="17">
        <v>0</v>
      </c>
      <c r="G27" s="17">
        <v>0</v>
      </c>
      <c r="H27" s="17">
        <v>0</v>
      </c>
      <c r="I27" s="24">
        <f t="shared" si="14"/>
        <v>0</v>
      </c>
      <c r="J27" s="17">
        <v>0</v>
      </c>
      <c r="K27" s="17">
        <v>0</v>
      </c>
      <c r="L27" s="17">
        <f>+J27+K27</f>
        <v>0</v>
      </c>
      <c r="M27" s="24">
        <f>SUM(L27/13310400*100)</f>
        <v>0</v>
      </c>
      <c r="N27" s="17">
        <v>0</v>
      </c>
      <c r="O27" s="24">
        <f t="shared" si="15"/>
        <v>0</v>
      </c>
      <c r="P27" s="17">
        <v>0</v>
      </c>
      <c r="Q27" s="24">
        <v>0</v>
      </c>
      <c r="R27" s="17" t="s">
        <v>70</v>
      </c>
      <c r="S27" s="17" t="s">
        <v>70</v>
      </c>
      <c r="T27" s="17">
        <v>0</v>
      </c>
    </row>
    <row r="28" spans="1:20" ht="30.75">
      <c r="A28" s="17" t="s">
        <v>98</v>
      </c>
      <c r="B28" s="22" t="s">
        <v>133</v>
      </c>
      <c r="C28" s="17"/>
      <c r="D28" s="64">
        <v>0</v>
      </c>
      <c r="E28" s="64">
        <v>0</v>
      </c>
      <c r="F28" s="17">
        <v>0</v>
      </c>
      <c r="G28" s="17">
        <v>0</v>
      </c>
      <c r="H28" s="17">
        <v>0</v>
      </c>
      <c r="I28" s="24">
        <f t="shared" si="14"/>
        <v>0</v>
      </c>
      <c r="J28" s="17">
        <v>0</v>
      </c>
      <c r="K28" s="17">
        <v>0</v>
      </c>
      <c r="L28" s="17">
        <f>+J28+K28</f>
        <v>0</v>
      </c>
      <c r="M28" s="24">
        <f>SUM(L28/13310400*100)</f>
        <v>0</v>
      </c>
      <c r="N28" s="17">
        <v>0</v>
      </c>
      <c r="O28" s="24">
        <f t="shared" si="15"/>
        <v>0</v>
      </c>
      <c r="P28" s="17">
        <v>0</v>
      </c>
      <c r="Q28" s="24">
        <v>0</v>
      </c>
      <c r="R28" s="17" t="s">
        <v>70</v>
      </c>
      <c r="S28" s="17" t="s">
        <v>70</v>
      </c>
      <c r="T28" s="17">
        <v>0</v>
      </c>
    </row>
    <row r="29" spans="1:20" ht="21.75" customHeight="1">
      <c r="A29" s="17" t="s">
        <v>107</v>
      </c>
      <c r="B29" s="22" t="s">
        <v>99</v>
      </c>
      <c r="C29" s="17"/>
      <c r="D29" s="64">
        <v>321</v>
      </c>
      <c r="E29" s="64">
        <v>572327</v>
      </c>
      <c r="F29" s="17">
        <v>0</v>
      </c>
      <c r="G29" s="17">
        <v>0</v>
      </c>
      <c r="H29" s="17">
        <f>E29</f>
        <v>572327</v>
      </c>
      <c r="I29" s="24">
        <f>SUM(H29/6655200*100)</f>
        <v>8.5996964779420608</v>
      </c>
      <c r="J29" s="17">
        <f>H29</f>
        <v>572327</v>
      </c>
      <c r="K29" s="17">
        <v>0</v>
      </c>
      <c r="L29" s="17">
        <f t="shared" ref="L29:L30" si="16">+J29+K29</f>
        <v>572327</v>
      </c>
      <c r="M29" s="24">
        <f>I29</f>
        <v>8.5996964779420608</v>
      </c>
      <c r="N29" s="17">
        <v>0</v>
      </c>
      <c r="O29" s="24">
        <f>M29</f>
        <v>8.5996964779420608</v>
      </c>
      <c r="P29" s="17">
        <v>0</v>
      </c>
      <c r="Q29" s="24">
        <v>0</v>
      </c>
      <c r="R29" s="17" t="s">
        <v>70</v>
      </c>
      <c r="S29" s="17" t="s">
        <v>70</v>
      </c>
      <c r="T29" s="17">
        <v>406382</v>
      </c>
    </row>
    <row r="30" spans="1:20" ht="36.75" customHeight="1">
      <c r="A30" s="17"/>
      <c r="B30" s="22" t="s">
        <v>163</v>
      </c>
      <c r="C30" s="17"/>
      <c r="D30" s="64">
        <v>1</v>
      </c>
      <c r="E30" s="64">
        <v>119186</v>
      </c>
      <c r="F30" s="17">
        <v>0</v>
      </c>
      <c r="G30" s="17">
        <v>0</v>
      </c>
      <c r="H30" s="17">
        <f>E30</f>
        <v>119186</v>
      </c>
      <c r="I30" s="24">
        <f>H30*100/6655200</f>
        <v>1.7908702969106864</v>
      </c>
      <c r="J30" s="17">
        <f>H30</f>
        <v>119186</v>
      </c>
      <c r="K30" s="17">
        <v>0</v>
      </c>
      <c r="L30" s="17">
        <f t="shared" si="16"/>
        <v>119186</v>
      </c>
      <c r="M30" s="24">
        <f t="shared" ref="M30" si="17">SUM(L30/6655200*100)</f>
        <v>1.7908702969106862</v>
      </c>
      <c r="N30" s="17">
        <v>0</v>
      </c>
      <c r="O30" s="24">
        <f t="shared" ref="O30" si="18">SUM((H30+N30)/6655200*100)</f>
        <v>1.7908702969106862</v>
      </c>
      <c r="P30" s="17">
        <v>0</v>
      </c>
      <c r="Q30" s="24">
        <f>SUM(P30/H30*100)</f>
        <v>0</v>
      </c>
      <c r="R30" s="17" t="s">
        <v>70</v>
      </c>
      <c r="S30" s="17" t="s">
        <v>70</v>
      </c>
      <c r="T30" s="17">
        <v>119186</v>
      </c>
    </row>
    <row r="31" spans="1:20" ht="31.5" customHeight="1">
      <c r="A31" s="17"/>
      <c r="B31" s="22" t="s">
        <v>134</v>
      </c>
      <c r="C31" s="17"/>
      <c r="D31" s="64">
        <f>D21+D22+D29</f>
        <v>10930</v>
      </c>
      <c r="E31" s="64">
        <f>E21+E22+E29</f>
        <v>6334505</v>
      </c>
      <c r="F31" s="17">
        <v>0</v>
      </c>
      <c r="G31" s="17">
        <v>0</v>
      </c>
      <c r="H31" s="17">
        <f t="shared" ref="H31:Q31" si="19">H21+H22+H29</f>
        <v>6334505</v>
      </c>
      <c r="I31" s="26">
        <f t="shared" si="19"/>
        <v>95.181286813318906</v>
      </c>
      <c r="J31" s="17">
        <f t="shared" si="19"/>
        <v>6334505</v>
      </c>
      <c r="K31" s="17">
        <f t="shared" si="19"/>
        <v>0</v>
      </c>
      <c r="L31" s="17">
        <f t="shared" si="19"/>
        <v>6334505</v>
      </c>
      <c r="M31" s="26">
        <f t="shared" si="19"/>
        <v>95.181286813318906</v>
      </c>
      <c r="N31" s="17">
        <f t="shared" si="19"/>
        <v>0</v>
      </c>
      <c r="O31" s="26">
        <f t="shared" si="19"/>
        <v>95.181286813318906</v>
      </c>
      <c r="P31" s="17">
        <f t="shared" si="19"/>
        <v>0</v>
      </c>
      <c r="Q31" s="17">
        <f t="shared" si="19"/>
        <v>0</v>
      </c>
      <c r="R31" s="17" t="s">
        <v>70</v>
      </c>
      <c r="S31" s="17" t="s">
        <v>70</v>
      </c>
      <c r="T31" s="17">
        <f>T21+T22+T29</f>
        <v>5542055</v>
      </c>
    </row>
    <row r="32" spans="1:20" ht="53.25" customHeight="1">
      <c r="A32" s="17"/>
      <c r="B32" s="22" t="s">
        <v>135</v>
      </c>
      <c r="C32" s="17"/>
      <c r="D32" s="64">
        <f>+D17+D19+D31</f>
        <v>10941</v>
      </c>
      <c r="E32" s="64">
        <f>+E17+E19+E31</f>
        <v>6343805</v>
      </c>
      <c r="F32" s="17">
        <f t="shared" ref="F32:T32" si="20">+F17+F19+F31</f>
        <v>0</v>
      </c>
      <c r="G32" s="17">
        <f t="shared" si="20"/>
        <v>0</v>
      </c>
      <c r="H32" s="17">
        <f t="shared" si="20"/>
        <v>6343805</v>
      </c>
      <c r="I32" s="26">
        <f t="shared" si="20"/>
        <v>95.321027166726765</v>
      </c>
      <c r="J32" s="17">
        <f t="shared" si="20"/>
        <v>6343805</v>
      </c>
      <c r="K32" s="17">
        <f t="shared" si="20"/>
        <v>0</v>
      </c>
      <c r="L32" s="17">
        <f t="shared" si="20"/>
        <v>6343805</v>
      </c>
      <c r="M32" s="26">
        <f t="shared" si="20"/>
        <v>95.321027166726765</v>
      </c>
      <c r="N32" s="17">
        <f t="shared" si="20"/>
        <v>0</v>
      </c>
      <c r="O32" s="26">
        <f t="shared" si="20"/>
        <v>95.321027166726765</v>
      </c>
      <c r="P32" s="17">
        <f t="shared" si="20"/>
        <v>0</v>
      </c>
      <c r="Q32" s="17">
        <f t="shared" si="20"/>
        <v>0</v>
      </c>
      <c r="R32" s="17" t="s">
        <v>70</v>
      </c>
      <c r="S32" s="17" t="s">
        <v>70</v>
      </c>
      <c r="T32" s="17">
        <f t="shared" si="20"/>
        <v>5542055</v>
      </c>
    </row>
    <row r="39" spans="2:6" hidden="1"/>
    <row r="40" spans="2:6" hidden="1">
      <c r="E40" s="62" t="s">
        <v>156</v>
      </c>
      <c r="F40" s="21" t="s">
        <v>157</v>
      </c>
    </row>
    <row r="41" spans="2:6" hidden="1">
      <c r="B41" s="67" t="s">
        <v>51</v>
      </c>
      <c r="D41" s="62">
        <v>10981</v>
      </c>
      <c r="E41" s="62">
        <v>6655200</v>
      </c>
      <c r="F41" s="21">
        <v>5965775</v>
      </c>
    </row>
    <row r="42" spans="2:6" hidden="1"/>
    <row r="43" spans="2:6" hidden="1">
      <c r="B43" s="67" t="s">
        <v>158</v>
      </c>
      <c r="D43" s="62">
        <v>15</v>
      </c>
      <c r="E43" s="62">
        <v>311395</v>
      </c>
      <c r="F43" s="21">
        <v>272895</v>
      </c>
    </row>
    <row r="44" spans="2:6" hidden="1"/>
    <row r="45" spans="2:6" hidden="1">
      <c r="B45" s="67" t="s">
        <v>159</v>
      </c>
      <c r="D45" s="62">
        <f>D41-D43</f>
        <v>10966</v>
      </c>
      <c r="E45" s="62">
        <f t="shared" ref="E45:F45" si="21">E41-E43</f>
        <v>6343805</v>
      </c>
      <c r="F45" s="21">
        <f t="shared" si="21"/>
        <v>5692880</v>
      </c>
    </row>
    <row r="46" spans="2:6" hidden="1"/>
    <row r="47" spans="2:6" hidden="1"/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scale="3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"/>
  <sheetViews>
    <sheetView topLeftCell="A16" workbookViewId="0">
      <selection activeCell="J24" sqref="J24:J25"/>
    </sheetView>
  </sheetViews>
  <sheetFormatPr defaultRowHeight="15"/>
  <cols>
    <col min="1" max="1" width="3.7109375" customWidth="1"/>
    <col min="2" max="2" width="23.7109375" style="34" customWidth="1"/>
    <col min="3" max="4" width="6.42578125" customWidth="1"/>
    <col min="5" max="5" width="7.7109375" customWidth="1"/>
    <col min="6" max="6" width="8.5703125" customWidth="1"/>
    <col min="7" max="7" width="7.28515625" customWidth="1"/>
    <col min="8" max="8" width="9.28515625" customWidth="1"/>
    <col min="9" max="9" width="9" customWidth="1"/>
    <col min="10" max="10" width="7.7109375" customWidth="1"/>
    <col min="11" max="11" width="6.7109375" customWidth="1"/>
    <col min="12" max="12" width="7.140625" customWidth="1"/>
    <col min="13" max="13" width="9.7109375" customWidth="1"/>
    <col min="14" max="14" width="11.42578125" customWidth="1"/>
    <col min="15" max="15" width="9.7109375" customWidth="1"/>
    <col min="16" max="16" width="5.140625" customWidth="1"/>
    <col min="17" max="17" width="9.7109375" customWidth="1"/>
    <col min="18" max="18" width="5.85546875" customWidth="1"/>
    <col min="19" max="19" width="7.140625" customWidth="1"/>
    <col min="20" max="20" width="6.5703125" customWidth="1"/>
  </cols>
  <sheetData>
    <row r="1" spans="1:20" s="6" customFormat="1" ht="15.75">
      <c r="A1" s="6" t="s">
        <v>136</v>
      </c>
      <c r="B1" s="31"/>
    </row>
    <row r="3" spans="1:20" s="5" customFormat="1" ht="240">
      <c r="A3" s="7" t="s">
        <v>30</v>
      </c>
      <c r="B3" s="37" t="s">
        <v>79</v>
      </c>
      <c r="C3" s="7" t="s">
        <v>80</v>
      </c>
      <c r="D3" s="7" t="s">
        <v>33</v>
      </c>
      <c r="E3" s="7" t="s">
        <v>34</v>
      </c>
      <c r="F3" s="7" t="s">
        <v>35</v>
      </c>
      <c r="G3" s="7" t="s">
        <v>36</v>
      </c>
      <c r="H3" s="7" t="s">
        <v>81</v>
      </c>
      <c r="I3" s="7" t="s">
        <v>112</v>
      </c>
      <c r="J3" s="75" t="s">
        <v>39</v>
      </c>
      <c r="K3" s="75"/>
      <c r="L3" s="75"/>
      <c r="M3" s="75"/>
      <c r="N3" s="7" t="s">
        <v>40</v>
      </c>
      <c r="O3" s="7" t="s">
        <v>41</v>
      </c>
      <c r="P3" s="75" t="s">
        <v>42</v>
      </c>
      <c r="Q3" s="75"/>
      <c r="R3" s="75" t="s">
        <v>43</v>
      </c>
      <c r="S3" s="75"/>
      <c r="T3" s="7" t="s">
        <v>44</v>
      </c>
    </row>
    <row r="4" spans="1:20" s="5" customFormat="1" ht="30" customHeight="1">
      <c r="A4" s="9"/>
      <c r="B4" s="13"/>
      <c r="C4" s="9"/>
      <c r="D4" s="9"/>
      <c r="E4" s="9"/>
      <c r="F4" s="9"/>
      <c r="G4" s="9"/>
      <c r="H4" s="9"/>
      <c r="I4" s="9"/>
      <c r="J4" s="74" t="s">
        <v>45</v>
      </c>
      <c r="K4" s="74"/>
      <c r="L4" s="74"/>
      <c r="M4" s="7" t="s">
        <v>46</v>
      </c>
      <c r="N4" s="13"/>
      <c r="O4" s="9"/>
      <c r="P4" s="8" t="s">
        <v>47</v>
      </c>
      <c r="Q4" s="7" t="s">
        <v>48</v>
      </c>
      <c r="R4" s="7" t="s">
        <v>47</v>
      </c>
      <c r="S4" s="7" t="s">
        <v>48</v>
      </c>
      <c r="T4" s="9"/>
    </row>
    <row r="5" spans="1:20" s="5" customFormat="1" ht="30">
      <c r="A5" s="9"/>
      <c r="B5" s="13"/>
      <c r="C5" s="9"/>
      <c r="D5" s="9"/>
      <c r="E5" s="9"/>
      <c r="F5" s="9"/>
      <c r="G5" s="9"/>
      <c r="H5" s="9"/>
      <c r="I5" s="9"/>
      <c r="J5" s="7" t="s">
        <v>49</v>
      </c>
      <c r="K5" s="7" t="s">
        <v>50</v>
      </c>
      <c r="L5" s="7" t="s">
        <v>51</v>
      </c>
      <c r="M5" s="9"/>
      <c r="N5" s="9"/>
      <c r="O5" s="9"/>
      <c r="P5" s="9"/>
      <c r="Q5" s="9"/>
      <c r="R5" s="9"/>
      <c r="S5" s="9"/>
      <c r="T5" s="9"/>
    </row>
    <row r="6" spans="1:20" s="5" customFormat="1">
      <c r="A6" s="14"/>
      <c r="B6" s="32" t="s">
        <v>52</v>
      </c>
      <c r="C6" s="14" t="s">
        <v>53</v>
      </c>
      <c r="D6" s="14" t="s">
        <v>54</v>
      </c>
      <c r="E6" s="14" t="s">
        <v>55</v>
      </c>
      <c r="F6" s="14" t="s">
        <v>56</v>
      </c>
      <c r="G6" s="14" t="s">
        <v>57</v>
      </c>
      <c r="H6" s="14" t="s">
        <v>58</v>
      </c>
      <c r="I6" s="14" t="s">
        <v>59</v>
      </c>
      <c r="J6" s="76" t="s">
        <v>60</v>
      </c>
      <c r="K6" s="76"/>
      <c r="L6" s="76"/>
      <c r="M6" s="76"/>
      <c r="N6" s="14" t="s">
        <v>61</v>
      </c>
      <c r="O6" s="14" t="s">
        <v>62</v>
      </c>
      <c r="P6" s="76" t="s">
        <v>63</v>
      </c>
      <c r="Q6" s="76"/>
      <c r="R6" s="76" t="s">
        <v>64</v>
      </c>
      <c r="S6" s="76"/>
      <c r="T6" s="14" t="s">
        <v>65</v>
      </c>
    </row>
    <row r="7" spans="1:20">
      <c r="A7" s="4" t="s">
        <v>84</v>
      </c>
      <c r="B7" s="29" t="s">
        <v>137</v>
      </c>
      <c r="C7" s="3"/>
      <c r="D7" s="3">
        <v>0</v>
      </c>
      <c r="E7" s="3">
        <v>0</v>
      </c>
      <c r="F7" s="3">
        <v>0</v>
      </c>
      <c r="G7" s="3">
        <v>0</v>
      </c>
      <c r="H7" s="3">
        <v>0</v>
      </c>
      <c r="I7" s="11">
        <f>SUM(H7/13310400*100)</f>
        <v>0</v>
      </c>
      <c r="J7" s="3">
        <v>0</v>
      </c>
      <c r="K7" s="3">
        <v>0</v>
      </c>
      <c r="L7" s="3">
        <f>+J7+K7</f>
        <v>0</v>
      </c>
      <c r="M7" s="11">
        <f>SUM(L7/13310400*100)</f>
        <v>0</v>
      </c>
      <c r="N7" s="3">
        <v>0</v>
      </c>
      <c r="O7" s="11">
        <f>SUM((H7+N7)/13310400*100)</f>
        <v>0</v>
      </c>
      <c r="P7" s="3">
        <v>0</v>
      </c>
      <c r="Q7" s="11">
        <v>0</v>
      </c>
      <c r="R7" s="3" t="s">
        <v>70</v>
      </c>
      <c r="S7" s="3" t="s">
        <v>70</v>
      </c>
      <c r="T7" s="3">
        <v>0</v>
      </c>
    </row>
    <row r="8" spans="1:20" ht="60">
      <c r="A8" s="4" t="s">
        <v>101</v>
      </c>
      <c r="B8" s="29" t="s">
        <v>138</v>
      </c>
      <c r="C8" s="3"/>
      <c r="D8" s="3">
        <v>0</v>
      </c>
      <c r="E8" s="3">
        <v>0</v>
      </c>
      <c r="F8" s="3">
        <v>0</v>
      </c>
      <c r="G8" s="3">
        <v>0</v>
      </c>
      <c r="H8" s="3">
        <v>0</v>
      </c>
      <c r="I8" s="11">
        <f>SUM(H8/13310400*100)</f>
        <v>0</v>
      </c>
      <c r="J8" s="3">
        <v>0</v>
      </c>
      <c r="K8" s="3">
        <v>0</v>
      </c>
      <c r="L8" s="3">
        <f>+J8+K8</f>
        <v>0</v>
      </c>
      <c r="M8" s="11">
        <f>SUM(L8/13310400*100)</f>
        <v>0</v>
      </c>
      <c r="N8" s="3">
        <v>0</v>
      </c>
      <c r="O8" s="11">
        <f>SUM((H8+N8)/13310400*100)</f>
        <v>0</v>
      </c>
      <c r="P8" s="3">
        <v>0</v>
      </c>
      <c r="Q8" s="11">
        <v>0</v>
      </c>
      <c r="R8" s="3" t="s">
        <v>70</v>
      </c>
      <c r="S8" s="3" t="s">
        <v>70</v>
      </c>
      <c r="T8" s="3">
        <v>0</v>
      </c>
    </row>
    <row r="9" spans="1:20">
      <c r="A9" s="3"/>
      <c r="B9" s="2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5" customFormat="1" ht="45">
      <c r="A10" s="9"/>
      <c r="B10" s="13" t="s">
        <v>139</v>
      </c>
      <c r="C10" s="9"/>
      <c r="D10" s="9">
        <f t="shared" ref="D10:Q10" si="0">+D7+D8</f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  <c r="I10" s="12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12">
        <f t="shared" si="0"/>
        <v>0</v>
      </c>
      <c r="N10" s="9">
        <f t="shared" si="0"/>
        <v>0</v>
      </c>
      <c r="O10" s="12">
        <f t="shared" si="0"/>
        <v>0</v>
      </c>
      <c r="P10" s="9">
        <f t="shared" si="0"/>
        <v>0</v>
      </c>
      <c r="Q10" s="12">
        <f t="shared" si="0"/>
        <v>0</v>
      </c>
      <c r="R10" s="9"/>
      <c r="S10" s="9"/>
      <c r="T10" s="9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scale="5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E25" sqref="E25"/>
    </sheetView>
  </sheetViews>
  <sheetFormatPr defaultRowHeight="15"/>
  <cols>
    <col min="1" max="1" width="22.5703125" customWidth="1"/>
    <col min="2" max="2" width="13.5703125" customWidth="1"/>
    <col min="3" max="3" width="12.140625" customWidth="1"/>
    <col min="5" max="5" width="20.7109375" customWidth="1"/>
  </cols>
  <sheetData>
    <row r="1" spans="1:4" s="31" customFormat="1" ht="15.75">
      <c r="A1" s="80" t="s">
        <v>140</v>
      </c>
      <c r="B1" s="81"/>
      <c r="C1" s="81"/>
      <c r="D1" s="82"/>
    </row>
    <row r="2" spans="1:4">
      <c r="A2" s="3" t="s">
        <v>141</v>
      </c>
      <c r="B2" s="3" t="s">
        <v>142</v>
      </c>
      <c r="C2" s="3" t="s">
        <v>143</v>
      </c>
      <c r="D2" s="3" t="s">
        <v>144</v>
      </c>
    </row>
    <row r="3" spans="1:4">
      <c r="A3" s="3"/>
      <c r="B3" s="3"/>
      <c r="C3" s="3"/>
      <c r="D3" s="3"/>
    </row>
    <row r="4" spans="1:4" s="5" customFormat="1">
      <c r="A4" s="9" t="s">
        <v>77</v>
      </c>
      <c r="B4" s="9"/>
      <c r="C4" s="9">
        <f>SUM(C2:C3)</f>
        <v>0</v>
      </c>
      <c r="D4" s="9">
        <f>SUM(D2:D3)</f>
        <v>0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activeCell="B5" sqref="B5"/>
    </sheetView>
  </sheetViews>
  <sheetFormatPr defaultRowHeight="15"/>
  <cols>
    <col min="1" max="1" width="24.140625" customWidth="1"/>
    <col min="2" max="2" width="50.7109375" customWidth="1"/>
  </cols>
  <sheetData>
    <row r="1" spans="1:2" s="6" customFormat="1" ht="15.75" customHeight="1">
      <c r="A1" s="80" t="s">
        <v>145</v>
      </c>
      <c r="B1" s="82"/>
    </row>
    <row r="2" spans="1:2">
      <c r="A2" s="3" t="s">
        <v>33</v>
      </c>
      <c r="B2" s="3" t="s">
        <v>143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srinivas.b</dc:creator>
  <cp:lastModifiedBy>sir</cp:lastModifiedBy>
  <cp:lastPrinted>2018-08-28T11:39:25Z</cp:lastPrinted>
  <dcterms:created xsi:type="dcterms:W3CDTF">2017-01-07T07:37:08Z</dcterms:created>
  <dcterms:modified xsi:type="dcterms:W3CDTF">2018-09-10T04:29:54Z</dcterms:modified>
</cp:coreProperties>
</file>